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330"/>
  <workbookPr defaultThemeVersion="166925"/>
  <mc:AlternateContent xmlns:mc="http://schemas.openxmlformats.org/markup-compatibility/2006">
    <mc:Choice Requires="x15">
      <x15ac:absPath xmlns:x15ac="http://schemas.microsoft.com/office/spreadsheetml/2010/11/ac" url="C:\Users\Peter\OneDrive\OPII_OPEN_DATA_2.0\"/>
    </mc:Choice>
  </mc:AlternateContent>
  <xr:revisionPtr revIDLastSave="1341" documentId="13_ncr:1_{0449AAEB-9B60-4BFD-B194-8757CF77C39B}" xr6:coauthVersionLast="33" xr6:coauthVersionMax="34" xr10:uidLastSave="{ACD0E35C-E992-4C85-8365-AE005A6C022F}"/>
  <bookViews>
    <workbookView xWindow="0" yWindow="0" windowWidth="23040" windowHeight="7920" activeTab="2" xr2:uid="{745EFCAE-21E0-4799-8AAF-731A70E319C3}"/>
  </bookViews>
  <sheets>
    <sheet name="BENEFITY_Projektu" sheetId="2" r:id="rId1"/>
    <sheet name="Prinosy_OPEN DATA 2.0" sheetId="1" r:id="rId2"/>
    <sheet name="Hodnota_OPEN DATA" sheetId="3" r:id="rId3"/>
    <sheet name="Sektor" sheetId="4" r:id="rId4"/>
    <sheet name="Prehľad sektorov" sheetId="5" r:id="rId5"/>
  </sheets>
  <definedNames>
    <definedName name="_xlnm._FilterDatabase" localSheetId="1" hidden="1">'Prinosy_OPEN DATA 2.0'!$A$1:$F$32</definedName>
  </definedNames>
  <calcPr calcId="179016"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8" i="2" l="1"/>
  <c r="N18" i="2"/>
  <c r="M18" i="2"/>
  <c r="L18" i="2"/>
  <c r="K18" i="2"/>
  <c r="J18" i="2"/>
  <c r="I18" i="2"/>
  <c r="H18" i="2"/>
  <c r="H32" i="2"/>
  <c r="O44" i="2"/>
  <c r="N44" i="2"/>
  <c r="M44" i="2"/>
  <c r="L44" i="2"/>
  <c r="K44" i="2"/>
  <c r="J44" i="2"/>
  <c r="I44" i="2"/>
  <c r="H44" i="2"/>
  <c r="H43" i="2"/>
  <c r="I43" i="2"/>
  <c r="J43" i="2"/>
  <c r="K43" i="2"/>
  <c r="P43" i="2"/>
  <c r="O43" i="2"/>
  <c r="N43" i="2"/>
  <c r="M43" i="2"/>
  <c r="L43" i="2"/>
  <c r="H45" i="2"/>
  <c r="G92" i="2"/>
  <c r="I45" i="2"/>
  <c r="J45" i="2"/>
  <c r="K45" i="2"/>
  <c r="L45" i="2"/>
  <c r="M45" i="2"/>
  <c r="N45" i="2"/>
  <c r="O45" i="2"/>
  <c r="P45" i="2"/>
  <c r="O92" i="2"/>
  <c r="H92" i="2"/>
  <c r="I92" i="2"/>
  <c r="J92" i="2"/>
  <c r="K92" i="2"/>
  <c r="L92" i="2"/>
  <c r="M92" i="2"/>
  <c r="N92" i="2"/>
  <c r="P92" i="2"/>
  <c r="G14" i="2"/>
  <c r="G15" i="2"/>
  <c r="G16" i="2"/>
  <c r="G52" i="2"/>
  <c r="G51" i="2"/>
  <c r="G53" i="2"/>
  <c r="G91" i="2"/>
  <c r="H14" i="2"/>
  <c r="H15" i="2"/>
  <c r="H16" i="2"/>
  <c r="H24" i="2"/>
  <c r="H25" i="2"/>
  <c r="H26" i="2"/>
  <c r="H52" i="2"/>
  <c r="H51" i="2"/>
  <c r="H53" i="2"/>
  <c r="H34" i="2"/>
  <c r="H19" i="2"/>
  <c r="H91" i="2"/>
  <c r="I14" i="2"/>
  <c r="I15" i="2"/>
  <c r="I16" i="2"/>
  <c r="I24" i="2"/>
  <c r="I25" i="2"/>
  <c r="I26" i="2"/>
  <c r="I52" i="2"/>
  <c r="I51" i="2"/>
  <c r="I53" i="2"/>
  <c r="I32" i="2"/>
  <c r="I34" i="2"/>
  <c r="I19" i="2"/>
  <c r="I91" i="2"/>
  <c r="J14" i="2"/>
  <c r="J15" i="2"/>
  <c r="J16" i="2"/>
  <c r="J24" i="2"/>
  <c r="J25" i="2"/>
  <c r="J26" i="2"/>
  <c r="J52" i="2"/>
  <c r="J51" i="2"/>
  <c r="J53" i="2"/>
  <c r="J32" i="2"/>
  <c r="J34" i="2"/>
  <c r="J19" i="2"/>
  <c r="J91" i="2"/>
  <c r="K14" i="2"/>
  <c r="K15" i="2"/>
  <c r="K16" i="2"/>
  <c r="K24" i="2"/>
  <c r="K25" i="2"/>
  <c r="K26" i="2"/>
  <c r="K52" i="2"/>
  <c r="K51" i="2"/>
  <c r="K53" i="2"/>
  <c r="K32" i="2"/>
  <c r="K34" i="2"/>
  <c r="K19" i="2"/>
  <c r="K91" i="2"/>
  <c r="L24" i="2"/>
  <c r="L25" i="2"/>
  <c r="L26" i="2"/>
  <c r="L19" i="2"/>
  <c r="L91" i="2"/>
  <c r="M24" i="2"/>
  <c r="M25" i="2"/>
  <c r="M26" i="2"/>
  <c r="M19" i="2"/>
  <c r="M91" i="2"/>
  <c r="N24" i="2"/>
  <c r="N25" i="2"/>
  <c r="N26" i="2"/>
  <c r="N19" i="2"/>
  <c r="N91" i="2"/>
  <c r="O24" i="2"/>
  <c r="O25" i="2"/>
  <c r="O26" i="2"/>
  <c r="O19" i="2"/>
  <c r="O91" i="2"/>
  <c r="P91" i="2"/>
  <c r="P93" i="2"/>
  <c r="O93" i="2"/>
  <c r="N93" i="2"/>
  <c r="M93" i="2"/>
  <c r="L93" i="2"/>
  <c r="K93" i="2"/>
  <c r="J93" i="2"/>
  <c r="I93" i="2"/>
  <c r="H93" i="2"/>
  <c r="G93" i="2"/>
  <c r="F93" i="2"/>
  <c r="F92" i="2"/>
  <c r="F91" i="2"/>
  <c r="P7" i="2"/>
  <c r="P53" i="2"/>
  <c r="H84" i="2"/>
  <c r="H88" i="2"/>
  <c r="H89" i="2"/>
  <c r="H90" i="2"/>
  <c r="I84" i="2"/>
  <c r="I88" i="2"/>
  <c r="I89" i="2"/>
  <c r="I90" i="2"/>
  <c r="J84" i="2"/>
  <c r="J88" i="2"/>
  <c r="J89" i="2"/>
  <c r="J90" i="2"/>
  <c r="K84" i="2"/>
  <c r="K88" i="2"/>
  <c r="K89" i="2"/>
  <c r="K90" i="2"/>
  <c r="L84" i="2"/>
  <c r="L88" i="2"/>
  <c r="L89" i="2"/>
  <c r="L90" i="2"/>
  <c r="M84" i="2"/>
  <c r="M88" i="2"/>
  <c r="M89" i="2"/>
  <c r="M90" i="2"/>
  <c r="N84" i="2"/>
  <c r="N88" i="2"/>
  <c r="N89" i="2"/>
  <c r="N90" i="2"/>
  <c r="O84" i="2"/>
  <c r="O88" i="2"/>
  <c r="O89" i="2"/>
  <c r="O90" i="2"/>
  <c r="P90" i="2"/>
  <c r="P89" i="2"/>
  <c r="P88" i="2"/>
  <c r="H73" i="2"/>
  <c r="H74" i="2"/>
  <c r="H80" i="2"/>
  <c r="I73" i="2"/>
  <c r="I74" i="2"/>
  <c r="I80" i="2"/>
  <c r="J73" i="2"/>
  <c r="J74" i="2"/>
  <c r="J80" i="2"/>
  <c r="K73" i="2"/>
  <c r="K74" i="2"/>
  <c r="K80" i="2"/>
  <c r="L73" i="2"/>
  <c r="L74" i="2"/>
  <c r="L80" i="2"/>
  <c r="M73" i="2"/>
  <c r="M74" i="2"/>
  <c r="M80" i="2"/>
  <c r="N73" i="2"/>
  <c r="N74" i="2"/>
  <c r="N80" i="2"/>
  <c r="O73" i="2"/>
  <c r="O74" i="2"/>
  <c r="O80" i="2"/>
  <c r="P80" i="2"/>
  <c r="H75" i="2"/>
  <c r="H77" i="2"/>
  <c r="H76" i="2"/>
  <c r="H78" i="2"/>
  <c r="H79" i="2"/>
  <c r="I75" i="2"/>
  <c r="I77" i="2"/>
  <c r="I76" i="2"/>
  <c r="I78" i="2"/>
  <c r="I79" i="2"/>
  <c r="J75" i="2"/>
  <c r="J77" i="2"/>
  <c r="J76" i="2"/>
  <c r="J78" i="2"/>
  <c r="J79" i="2"/>
  <c r="K75" i="2"/>
  <c r="K77" i="2"/>
  <c r="K76" i="2"/>
  <c r="K78" i="2"/>
  <c r="K79" i="2"/>
  <c r="L75" i="2"/>
  <c r="L77" i="2"/>
  <c r="L76" i="2"/>
  <c r="L78" i="2"/>
  <c r="L79" i="2"/>
  <c r="M75" i="2"/>
  <c r="M77" i="2"/>
  <c r="M76" i="2"/>
  <c r="M78" i="2"/>
  <c r="M79" i="2"/>
  <c r="N75" i="2"/>
  <c r="N77" i="2"/>
  <c r="N76" i="2"/>
  <c r="N78" i="2"/>
  <c r="N79" i="2"/>
  <c r="O75" i="2"/>
  <c r="O77" i="2"/>
  <c r="O76" i="2"/>
  <c r="O78" i="2"/>
  <c r="O79" i="2"/>
  <c r="P79" i="2"/>
  <c r="P78" i="2"/>
  <c r="P77" i="2"/>
  <c r="P76" i="2"/>
  <c r="P75" i="2"/>
  <c r="P74" i="2"/>
  <c r="P73" i="2"/>
  <c r="G55" i="2"/>
  <c r="G61" i="2"/>
  <c r="H55" i="2"/>
  <c r="H61" i="2"/>
  <c r="I55" i="2"/>
  <c r="I61" i="2"/>
  <c r="J55" i="2"/>
  <c r="J61" i="2"/>
  <c r="K55" i="2"/>
  <c r="K61" i="2"/>
  <c r="P61" i="2"/>
  <c r="G60" i="2"/>
  <c r="H60" i="2"/>
  <c r="I60" i="2"/>
  <c r="J60" i="2"/>
  <c r="K60" i="2"/>
  <c r="P60" i="2"/>
  <c r="H38" i="2"/>
  <c r="I38" i="2"/>
  <c r="I39" i="2"/>
  <c r="J38" i="2"/>
  <c r="J39" i="2"/>
  <c r="K38" i="2"/>
  <c r="K39" i="2"/>
  <c r="L38" i="2"/>
  <c r="L39" i="2"/>
  <c r="M38" i="2"/>
  <c r="M39" i="2"/>
  <c r="N38" i="2"/>
  <c r="N39" i="2"/>
  <c r="O38" i="2"/>
  <c r="O39" i="2"/>
  <c r="P44" i="2"/>
  <c r="H33" i="2"/>
  <c r="I33" i="2"/>
  <c r="J33" i="2"/>
  <c r="K33" i="2"/>
  <c r="P34" i="2"/>
  <c r="P33" i="2"/>
  <c r="P32" i="2"/>
  <c r="H22" i="2"/>
  <c r="I22" i="2"/>
  <c r="J22" i="2"/>
  <c r="K22" i="2"/>
  <c r="L22" i="2"/>
  <c r="M22" i="2"/>
  <c r="N22" i="2"/>
  <c r="O22" i="2"/>
  <c r="P26" i="2"/>
  <c r="P25" i="2"/>
  <c r="P24" i="2"/>
  <c r="P19" i="2"/>
  <c r="P18" i="2"/>
  <c r="P17" i="2"/>
  <c r="P16" i="2"/>
  <c r="P15" i="2"/>
  <c r="P14" i="2"/>
  <c r="L8" i="2"/>
  <c r="P8" i="2"/>
  <c r="L7" i="2"/>
  <c r="C3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Peter</author>
  </authors>
  <commentList>
    <comment ref="I1" authorId="0" shapeId="0" xr:uid="{5EFE4E3D-FAD2-4117-B095-4B05E5972BBA}">
      <text>
        <r>
          <rPr>
            <b/>
            <sz val="9"/>
            <color indexed="81"/>
            <rFont val="Tahoma"/>
            <charset val="1"/>
          </rPr>
          <t>Peter:</t>
        </r>
        <r>
          <rPr>
            <sz val="9"/>
            <color indexed="81"/>
            <rFont val="Tahoma"/>
            <charset val="1"/>
          </rPr>
          <t xml:space="preserve">
Potrebne prioritizovat jendotlive oblasti zo spolocenskeho pohla
du
</t>
        </r>
      </text>
    </comment>
    <comment ref="C19" authorId="0" shapeId="0" xr:uid="{C214C8CA-508E-4602-B96E-1884E9D8B5DF}">
      <text>
        <r>
          <rPr>
            <b/>
            <sz val="9"/>
            <color indexed="81"/>
            <rFont val="Tahoma"/>
            <charset val="1"/>
          </rPr>
          <t>Peter:</t>
        </r>
        <r>
          <rPr>
            <sz val="9"/>
            <color indexed="81"/>
            <rFont val="Tahoma"/>
            <charset val="1"/>
          </rPr>
          <t xml:space="preserve">
Doplnit prinosy a vybrat zmysluplne ukazovatele</t>
        </r>
      </text>
    </comment>
  </commentList>
</comments>
</file>

<file path=xl/sharedStrings.xml><?xml version="1.0" encoding="utf-8"?>
<sst xmlns="http://schemas.openxmlformats.org/spreadsheetml/2006/main" count="367" uniqueCount="223">
  <si>
    <t>Aspekt</t>
  </si>
  <si>
    <t>Služba</t>
  </si>
  <si>
    <t>Suma</t>
  </si>
  <si>
    <t>Benefit</t>
  </si>
  <si>
    <t>Dátová kvalita</t>
  </si>
  <si>
    <t>Nástroj na anonymizáciu publikovaných údajov</t>
  </si>
  <si>
    <t>Transformácia dát do 5*</t>
  </si>
  <si>
    <t>Automatická syntaktická a sémantická validácia a reportovanie</t>
  </si>
  <si>
    <t>Podpora otvorených máp a export dát do formátu OpenStreetMaps</t>
  </si>
  <si>
    <t>Zjednodušenie decentralizácie katalógu</t>
  </si>
  <si>
    <t>Transformácie do často používaných formátov z 5 -&gt; 3</t>
  </si>
  <si>
    <t>Synchronizácia s európskymi štandardami v oblasti otvorených údajov</t>
  </si>
  <si>
    <t>Monitoring a podpora pri problematických datasetoch</t>
  </si>
  <si>
    <t>Podpora procesov dátového auditu</t>
  </si>
  <si>
    <t>Dereferenciácia jednotných referencovateľných identifikátorov URI</t>
  </si>
  <si>
    <t>Inovácie</t>
  </si>
  <si>
    <t>Objaviteľnosť otvorených údajov prostredníctvom publikácie metadát do stránok</t>
  </si>
  <si>
    <t>Zvýšenie počtu vytvorených aplikácií z titulu nových objavených údajov</t>
  </si>
  <si>
    <t>Integracie</t>
  </si>
  <si>
    <t>Integrácia s nosnými poskytovateľmi otvorených údajov</t>
  </si>
  <si>
    <t>Migrácia do vládneho cloudu</t>
  </si>
  <si>
    <t>Migrácia komponentov služieb</t>
  </si>
  <si>
    <t>Podpora komunity a ekosystému otvorených údajov</t>
  </si>
  <si>
    <t>Zjednodušenie práce s portálom data.gov.sk</t>
  </si>
  <si>
    <t>Zvýšenie dôveryhodnosti</t>
  </si>
  <si>
    <t>Zriadenie testovacieho prostredia pre data.gov.sk</t>
  </si>
  <si>
    <t>Nástroj na tvorbu a sledovanie harmonogramu zverejňovania údajov</t>
  </si>
  <si>
    <t xml:space="preserve">Podpora procesov Extract, transform, and publish </t>
  </si>
  <si>
    <t>Podpora pre dlhdobo nedostupne datasety</t>
  </si>
  <si>
    <t>Podpora pre publikačené minimum samosprávy</t>
  </si>
  <si>
    <t>Podpora pri tvorbe OPEN API</t>
  </si>
  <si>
    <t>Rozvoj publikačnej platformy (portálu)</t>
  </si>
  <si>
    <t>Sémantické vyhľadávanie nad otvorenými údajmi</t>
  </si>
  <si>
    <t>Zrýchlenie vyhľadávania nad dátami</t>
  </si>
  <si>
    <t>Zlepšenie decentralizáčného mechanizmu platformy (docker images)</t>
  </si>
  <si>
    <t>Vytvorenie diskusného fóra</t>
  </si>
  <si>
    <t>Aktualizácie centrálnej platformy otvorených údajov CKAN</t>
  </si>
  <si>
    <t>bezpečnosť, aktuálna verzia ckan</t>
  </si>
  <si>
    <t>Zjednodušené prihlasovanie pre zvýšenie záujmu o interakciu komunity</t>
  </si>
  <si>
    <t>Kolaboratívne tagovanie obsahu prostredníctvom centrálneho modelu</t>
  </si>
  <si>
    <t>Spolu</t>
  </si>
  <si>
    <t>Zníženie celkových nákladov na prevádzku infraštruktúry</t>
  </si>
  <si>
    <t>Podpora procesov Extract, transform, and publish na strane poskytovateľov otvorených údajov</t>
  </si>
  <si>
    <t>Vytvorenie vlastného autorizačného modulu pre zjednodušenie prístupu a publikácie pre všetky poverené osoby</t>
  </si>
  <si>
    <t>Transparentnosť</t>
  </si>
  <si>
    <t>Prínos</t>
  </si>
  <si>
    <t>Meranie</t>
  </si>
  <si>
    <t>Dátová ekonomika</t>
  </si>
  <si>
    <t>Súčasný stav</t>
  </si>
  <si>
    <t>Potenciál</t>
  </si>
  <si>
    <t>Spotrebiteľská a spoločenská hodnota</t>
  </si>
  <si>
    <t>Kategória</t>
  </si>
  <si>
    <t>Otvorenosť a transparentosť</t>
  </si>
  <si>
    <t>Zdieľanie údajov</t>
  </si>
  <si>
    <t>Kvalitnejšie služby</t>
  </si>
  <si>
    <t>Zníženie podvodov</t>
  </si>
  <si>
    <t xml:space="preserve">Nástroj na vypublikovanie údajov v súlade s CMÚ VS (vrátane extract, transform, publish) </t>
  </si>
  <si>
    <t xml:space="preserve">Tržby </t>
  </si>
  <si>
    <t>Nové znalosti a príležitosti</t>
  </si>
  <si>
    <t>X</t>
  </si>
  <si>
    <t>Model</t>
  </si>
  <si>
    <t>Príjmy z daní</t>
  </si>
  <si>
    <t>Pracovníci v oblasti dát (data workers)</t>
  </si>
  <si>
    <t>Zvýšenie dostupnosti údajov potrebných pre rozhodovanie, riadenie, tvorbu aplikácií
Zjednodušenie publikovanie údajov - rýchlejši proces dostupnosti údajov</t>
  </si>
  <si>
    <t>Zníženie súdnych sporov na ochranu údajov. 
Zníženie nákladov na strane OVM - pri dodržiavaní GDPR (pokuty)
Zvýšenie kvality datasetu z pohľadu osobných údajov</t>
  </si>
  <si>
    <t>Veľkosť trhu (Data market)</t>
  </si>
  <si>
    <t>Zníženie nákladov na strane užívateľov
Zvýšenie využiteľnosti údajov na ekonomickú činnosť
V súčasnosti je takmer nemožné vypublikovať údaje do kvality 4 a 5 - zníženie nákladov na strane technických pracovníkov (IT ľudí)</t>
  </si>
  <si>
    <t>Hodnota dátovej ekonomiky</t>
  </si>
  <si>
    <t>Počet firiem</t>
  </si>
  <si>
    <t>Pridaná hodnota</t>
  </si>
  <si>
    <t>Zníženie plytvania</t>
  </si>
  <si>
    <t>Zníženie využitia neaktuálneho datsetu
Zníženie prácnosti na strane kontroly, validácie a monitoringu
Zvýšenie možnosti využívať aktuálne datasety overené systémom</t>
  </si>
  <si>
    <t>Možnosť aplikovať 1 krát a dosť
Zvýšenie dôveryhodnosti zároveň zvýši využitie otvorených údajov, najmä v komerčnom sektore (znížením obáv a zvýšením záruk)
Zníženei nákladov na súdne spory
Zníženie nákladov na budúce platby za GDPR</t>
  </si>
  <si>
    <t>Spotrebyteľský prebytok</t>
  </si>
  <si>
    <t>Pilotná  aplikácia vkladania metaúdajov datasetov do blockchainu</t>
  </si>
  <si>
    <t>Zníženie rizík</t>
  </si>
  <si>
    <t>Globálna konkurencieschopnosť</t>
  </si>
  <si>
    <t>Zníženie nákladov z titulu úspory času na publikovanie na strane dátových kurátorov</t>
  </si>
  <si>
    <t xml:space="preserve">Zníženie času na publikovanie údajov
Zníženie nákladov na zabezpečenie služby
</t>
  </si>
  <si>
    <t>Construction</t>
  </si>
  <si>
    <t>Education</t>
  </si>
  <si>
    <t>Finance</t>
  </si>
  <si>
    <t>Health</t>
  </si>
  <si>
    <t>Information &amp; Communication</t>
  </si>
  <si>
    <t>Mining, Manufacturing</t>
  </si>
  <si>
    <t>Professional services</t>
  </si>
  <si>
    <t>Public Administration</t>
  </si>
  <si>
    <t>Transport</t>
  </si>
  <si>
    <t>Utilities</t>
  </si>
  <si>
    <t>Retail and Wholesale</t>
  </si>
  <si>
    <t>Sektor</t>
  </si>
  <si>
    <t>Otvorené údaje</t>
  </si>
  <si>
    <t>Parameter</t>
  </si>
  <si>
    <t>Hodnota</t>
  </si>
  <si>
    <t>Kvalita údajov</t>
  </si>
  <si>
    <t>Budúci stav</t>
  </si>
  <si>
    <t>Rozsah údajov</t>
  </si>
  <si>
    <t>Aktuálnosť údajov</t>
  </si>
  <si>
    <t>Dôveryhodnosť údajov</t>
  </si>
  <si>
    <t>Počet pracovníkov</t>
  </si>
  <si>
    <t>Rozpočet</t>
  </si>
  <si>
    <t>Počet poskytnutých služieb</t>
  </si>
  <si>
    <t>Počet klientov</t>
  </si>
  <si>
    <t>Používanie údajov</t>
  </si>
  <si>
    <t>Administratíva</t>
  </si>
  <si>
    <t>Služby</t>
  </si>
  <si>
    <t>Veľkosť regulovanej oblasti</t>
  </si>
  <si>
    <t>Pre každý konzumovaný údaj</t>
  </si>
  <si>
    <t>Počet transakcií</t>
  </si>
  <si>
    <t>Pre každý poskytovaný údaj</t>
  </si>
  <si>
    <t>Manažment osobných údajov</t>
  </si>
  <si>
    <t>Zvýšenie kvality rozhodovania</t>
  </si>
  <si>
    <t>Zníženie počtu exekúcií</t>
  </si>
  <si>
    <t>Jednotka</t>
  </si>
  <si>
    <t>počet</t>
  </si>
  <si>
    <t>mil. €</t>
  </si>
  <si>
    <t>TBD</t>
  </si>
  <si>
    <t>Vyhodnotenie počtu pracovníkov na základe algoritmu</t>
  </si>
  <si>
    <t>Vyhodnotenie tržieb na základe algoritmu</t>
  </si>
  <si>
    <t>Vyhodnotenie počtu firiem (DC) na základe algoritmu</t>
  </si>
  <si>
    <t>Využitie informácií o prípadnej zmene počtu exekúcií</t>
  </si>
  <si>
    <t>Potrebné vypracovať model, ako vyhodnocovať plytvanie</t>
  </si>
  <si>
    <t>Potrebné vypracovať model ako vyhodnocovat znižovanie podvodov</t>
  </si>
  <si>
    <t>Vyhodnotenie na základe algoritmu (reálne údaje)</t>
  </si>
  <si>
    <t>Legislatíva</t>
  </si>
  <si>
    <t>Kvalitnejšie posúdenie vplyvov</t>
  </si>
  <si>
    <t>Proaktívne služby klientom</t>
  </si>
  <si>
    <t>Meranie na základe vyhodnotenia poskytovania služby (aspekt času, nákladov, rýchlosti vybavenia, ...)</t>
  </si>
  <si>
    <t>Pocet znizenych sudnych sporov 
 - ochrana statu pri zverejnovani udajov
 - napr. finstat - zverejnovanie udajov o dlznikoch a pod.</t>
  </si>
  <si>
    <t>Zvýšenie ekonomickej hodnoty údajov na základe zvýšenia dôveryhodnoti v čase.
Implementáciou nástroja sa znížia potenciálne fraudy v jednotlivých sférach hospodárstva, ktoré sú naviazané na štátny rozpočet.</t>
  </si>
  <si>
    <t>Príklady pre výpočet</t>
  </si>
  <si>
    <t>PPA a zverejnovanie údajov - spätné preverovanie vlastníckych práv a vyplatených dotácií. Výsledky hackathonu poukázali na špekulácie v oblasti čerpania dodácií - využitím blockchain ukladania údajov by sa jasne dalo ukázať na stav v mommente vyplatenia dodácií a bolo by možné ich pýtať späť  
Zneužitie procesov verejneho obstaravania
 - tempest  - strata informacii o obstarávaniach a nasledne financne plnenie
 - pocet skartovaných obstrávanín cca 
 - finančné plnenie - cena cca 300 mil. €
 - potenciálna predraženosť - XX %</t>
  </si>
  <si>
    <t>Kapacitna narocnost publikovania (pracnost na vypublikovanie datasetu)
Casova strata a jej vplyv na plnenie cielov strategickyc priorit (vratenie zdrojov) - cca 60 mil. € (ake je % vratenia zdrojov pri nesplneni podmineok?)
AS IS - Data set = 2 MDs - programator
TO BE pracovnik VS = 3 hodiny (rate = CBA)
Počet datasetov cca 10 000 - spatny odpocet na sluzbu</t>
  </si>
  <si>
    <t>Uspora na prevadzke
AS IS - 700 tis. (HW + SW)
TO BE - 15% z ceny diela + náklady = Naklady na zamestnanca interneho na prevadzku
Uspora na HW - bude prevádzkovaný v cloude</t>
  </si>
  <si>
    <t>Navrh:
 - potencialne znizenie rizika dostiahnutia pokuty za porusenie GDPR
 - pokuta je 20 mil. €
 - pravdepodobnosť udelenia pokuty - XX %
 - % zníženia pravdepodobnosti - 90%
 - hodnota rizika je 20 mil. * pravdepodobosť udelenia pokuty</t>
  </si>
  <si>
    <t>Náklady na strane klienta
 - Pocet stiahnuti 950 tis. 
 - Priemerny cas hladania datasetu a nasledna uspora casu
 - náročnosť hľadania sa bude zvyšovať zvýšením poctu datasetov =&gt; úspora sa bude zvyšovať
Možnosť využitia údajov z Google analytics (TO BE merania užívateľskej vhodnosti riešenia data.gov.sk)</t>
  </si>
  <si>
    <t>Prístup je rovnaky ako v pripada zverejnovania datasetov 
Benefit = cas + naklady kapacitne
Predpoklad kazdy dataset musi byt minimalne v kvalite 4 =&gt; 10 k datasetov</t>
  </si>
  <si>
    <t>Spojenie s počtom stiahnutí ročne =&gt; rovnaky benefit</t>
  </si>
  <si>
    <t>Pri nerealizácií vzniká riziko vrátania zdrojov =&gt; benefit bude naviazaný na 60 mil. program v oblasti datasetov</t>
  </si>
  <si>
    <t>Redukcia casu hladania infoziadosti
 - znizenie poctu infoziadosti
 - udaje ma MV SR
 - naklad na spracovanie jednej infoziadosti
 - % redukcie infoziadosti</t>
  </si>
  <si>
    <t xml:space="preserve">Casovy rozmer (pocet zmien) 
 - pocet zmien (proces - pridelenia systemov, ziadost, vybavenie ziadosti, listinne ... - cena procesu)
 - uspora na strane procesu
 - Vlastne overovanie - systemom
 - Ochota publikovania datasetov
 - počet zmien =&gt; Fluktuacia v SS ako zaklad zmien
</t>
  </si>
  <si>
    <t>Potrebne udaje</t>
  </si>
  <si>
    <t xml:space="preserve">Vyplatene sumy
Vysledky Hackathonu - podozrivé subjekty
% možných včasných odhalení
Hodnota zakazky, ktora bola skartovana
% potencialnej predrazenosti
</t>
  </si>
  <si>
    <t>Počet publikovaných datasetov
Čas potrebný na publikovanie datasetov
celková alokácia na program open data
% nesplnenia merateľných ukazovateľov
suma vrátených zdrojov</t>
  </si>
  <si>
    <t>Prevádzkové náklady AS IS
Odhadované náklady TO BE (interné zdroje)</t>
  </si>
  <si>
    <t>Pokuta pre porusenie GDPR
AS IS %, že bude porušené GDPR z titulu zverejňovania
Zníženie %  pravdepodobnosti vzniku  situácie</t>
  </si>
  <si>
    <t>Naklady na integraciu jedneho datasetu
Uspora na strane OVM - nie su naklady na vytvorneie integracie (ministerstva, PPA, SHMU, ZSR, .... = počet podriadených organizácií) - jedna integracia v súčasnosti = 25 MD * priemerné náklady dodávateľa
TO BE - Interne naklady (5 MD * interna sadzba)</t>
  </si>
  <si>
    <t>Počet OVM (dotknutých inštitúcií)
Náklady na integráciu - externý náklad - AS IS
Náklady na integráciu - TO BE náklad (interné zdroje)</t>
  </si>
  <si>
    <t>Náročnosť datasetu -  Kategorizácia?</t>
  </si>
  <si>
    <t>PoC na podpisovanie datasetov pomocou technológie dlhodobej dôveryhodnoti</t>
  </si>
  <si>
    <t>AS IS</t>
  </si>
  <si>
    <t>TO BE</t>
  </si>
  <si>
    <t>Ukazovatele</t>
  </si>
  <si>
    <t>Hodnota zákazky</t>
  </si>
  <si>
    <t>% predraženia</t>
  </si>
  <si>
    <t>Úspora verejných zdrojov</t>
  </si>
  <si>
    <t>Možnosť odhalenia predraženia</t>
  </si>
  <si>
    <t>Story</t>
  </si>
  <si>
    <t>Čas potrebný na publikovanie datasetov</t>
  </si>
  <si>
    <t>Náklad na 1 MDs</t>
  </si>
  <si>
    <t>Náklad celkom</t>
  </si>
  <si>
    <t>Prevádzkové náklady ročne</t>
  </si>
  <si>
    <t>Pokuta pre porusenie GDPR</t>
  </si>
  <si>
    <t>Pravdepodobnosť pokuty (za 10 rokov)</t>
  </si>
  <si>
    <t>% zníženia pravdepodobnosti</t>
  </si>
  <si>
    <t>Počet OVM (dotknutých inštitúcií)</t>
  </si>
  <si>
    <t>Náklad na integráciu</t>
  </si>
  <si>
    <t>Náklady celkom</t>
  </si>
  <si>
    <t>Počet stiahnutí</t>
  </si>
  <si>
    <t>Hodinový náklad verejnosti</t>
  </si>
  <si>
    <t>Počet datasetov v kvalite 4* / 5*</t>
  </si>
  <si>
    <t>Počet publikovaných datasetov</t>
  </si>
  <si>
    <t>Pravdepodobnosť splnenia ukazovateľa</t>
  </si>
  <si>
    <t>Finančná alokácia</t>
  </si>
  <si>
    <t>Väzba ukazovateľa na alokáciu</t>
  </si>
  <si>
    <t>Hodnota rizika vrátenia zdrojov</t>
  </si>
  <si>
    <t>Kapacitná potreba na vybavenie žiadosti</t>
  </si>
  <si>
    <t>Počet poterbných informácií</t>
  </si>
  <si>
    <t>% podania cez infožiadosť</t>
  </si>
  <si>
    <t>Počet potrebných zmien</t>
  </si>
  <si>
    <t>Kapacitné trvanie procesu</t>
  </si>
  <si>
    <t>% dotknutých</t>
  </si>
  <si>
    <t>Fluktuácia</t>
  </si>
  <si>
    <t>Počet zamestnaných v ŠS a VS</t>
  </si>
  <si>
    <t>AS IS / TO BE</t>
  </si>
  <si>
    <t>Roky</t>
  </si>
  <si>
    <t>SUMAR</t>
  </si>
  <si>
    <t>Náklady na riziko v roku</t>
  </si>
  <si>
    <t>Počet datasetov</t>
  </si>
  <si>
    <t>% stiahnutí občan</t>
  </si>
  <si>
    <t>% stiahnutí podnikateľ</t>
  </si>
  <si>
    <t>Hodinová náklad podnikateľa</t>
  </si>
  <si>
    <t>Počet MDs na vytvorenie datasetu</t>
  </si>
  <si>
    <t>Úspora zdrojov občanov / ppodnikateľov</t>
  </si>
  <si>
    <t>Úspora na strane občana / podnikateľa</t>
  </si>
  <si>
    <t>Náklad občana na hodinu</t>
  </si>
  <si>
    <t>Náklad podnikateľa na hodinu</t>
  </si>
  <si>
    <t>Podiel infožiadostí od podnikateľov</t>
  </si>
  <si>
    <t>Náklad VS na 1 MDs</t>
  </si>
  <si>
    <t>Náklady celkom - VS</t>
  </si>
  <si>
    <t>Náklady celkom - podnikateľ</t>
  </si>
  <si>
    <t>Náklady celkom - občan</t>
  </si>
  <si>
    <t>Cieľový počet publikovaných datasetov</t>
  </si>
  <si>
    <t>čas vyhľadania datasetu (v minútach)</t>
  </si>
  <si>
    <t>Váha datasetov na plnení alokácie</t>
  </si>
  <si>
    <t xml:space="preserve">V súčasnosti je možné zneužiť procesy verejneho obstaravania, ako toho bol príklad skartovanie dokumentov ministerstvom vnútra na zákazku s konkrétnou spoločnosťou. Vzhľadom k tomu, že údaje nie sú o týchto VO k dispozácií v dôveryhodnom formáte, nie je možné spätné šetrenie o tom, či náhodou nedošlo k predraženiu zákazky. 
V tomto prípade je benefit definovaná ako poteniálne odhalenie fraudu po ukončení a zrealizovaní VO a to vďaka dvôverychodným a uchovaným údajov z VO. </t>
  </si>
  <si>
    <t>Kapacitna narocnost publikovania datasetov je určená aj nástrojmi, ktoré sú na publikovanie údajov k dspozácií. Benefit vychádza z porovnania nákladov na publikovanie 1 datasetu (bez zohľadnenia náročnosti datasetu) využitím súčných technológií a navrhovaného riešenia. 
Priemerná cena v súčasnosti vychádza z nákladov na externú dodávku vzhľadom na nízky resp. absentujúci počet programátorov, keďže dnešené možnosti sú pre bežného užívateľa neprijateľné. Nástroj, ktorý bude vytvorený v rámci projektu umožní publikovanie aj bežnému pracovníkovi VS alebo ŠS.
Počet datasetov bol stanovený na 10 000, čo je aj cieľovou hodnotou projektu.</t>
  </si>
  <si>
    <t>V súčasnosti boli náklady na 1 integráciu vyčíslené na hodnotu 25 MD. Úspora bola zadefinovaná ako úspora náklady štátu na integrácie vytvorením systému v rámci ktorého bude možné integrácie riešiť internými kapacitami a štandardizovaným spôsobom. 
Počet kľúčových inštitúcií (ministerstva, PPA, SHMU, ZSR, .... = počet podriadených organizácií) bol stanovaný na 50, pričom budú integrované v 4 rokoch po skončení projektu. 
Odhadujeme, že kapacitná potreba na 1 integráciu v TO BE bude na úrovni cca 5 MD v internej sadzbe 240 € / MD</t>
  </si>
  <si>
    <t>Benefitom je znženie nákladov na strane užívateľov (občania a podnikatelia) a to z titulu zníženia času na hľadanie vhodných datasetov pre svoju činnosť. Zároveň predpokladnáme nasledovne:
 - Pocet stiahnuti vo finálne bude 950 tis, pricom jeho nabeh bude postupny 
 - Pri zachovani sucasneho riesenia bude cas hladania datasetu stupat (vacsi pocet datasetov)
 - Pomer medzi stiahnutiami obcanmi a podnikatelmi sa bude menit
 - Náklady na strane podniktelov su na hladanie vyssie ako v pripade obcanov</t>
  </si>
  <si>
    <t>Prístup k stanoveniu beneftu je rovnaky ako v pripada zverejnovania datasetov. Cize porovnavame ako cas transformacie datasetu tak aj jednotkovy naklad, kedy v AS IS stave takmer nie je mozne vytvorit dataset kvality 4* alebo 5* vyuzitim internych zdrojov. Pricom samotna tvorba datasetu do kvality 4* alebo 5* je casovo narocna. 
Vytvorenim nastroja budu schopni interni pracovnici publikovat datasety v pozadovanej kvalite a za omnoho nizsi cas. 
Predpoklad je, ze kazdy dataset musi byt minimalne v kvalite 4 = &gt; 10 k datasetov</t>
  </si>
  <si>
    <t>Čas vytvorenie a spracovania žiadosti</t>
  </si>
  <si>
    <t>Infožiadosti majú v súčasnosti narastajúci trend a sú veľmi dôležité vo vytváraní transparentného hospodárskeho prostredia. Práva redukcia casu hladania informácií prostredníctvom infoziadosti sa  výrazne zníži. 
Predpokldáme, že počet dopytov o informácie ostane zachovany akurat ich bude mozne zistkat prostrednictvom vytvoreneho nastroja. Rovnako predpokladame, ze podiel infoziadosti verejnosti sa zvysi na ukor infoziadosti od podniekatelov, ktori vyuzivaju castejsie IT nastroje na ich vyhladavanie.
Znizenim poctu infoziadosti sa redukuje aj cas na strane verejnej spravy. 
Naklady na spracovanie infoziadosti na strane obcanov a podnikatelov su urcene podla exitujucich priemernych sadzieb. 
Preklopenim infoziadosti do interkativnej podoby sa znizia naklady ako na strane statu, tak aj na strane podnikatelov a obcanov.</t>
  </si>
  <si>
    <t xml:space="preserve">V sucasnosti je proces pridelovania a zmien prav ako casov tak aj kapacitne narocny (je tu vysoky podiel ludksje prace a schvalovacich procesov). Vytvorenim nastroja sa reukuje ako cas pri tvorbe ziadosti tak aj pri samotnom nastaveni opravneni a zmie. 
Vzhladom na neexistenciu statistik prepokladame pocet zmien ako priemerne % flukuciae vo vazbe na pocet dotknutych pracovnikov vo VS a SS. 
Tymto sa zaroven zvysi aj ochota publikovat udaje, co vsak je premietnute uz v predchadzajucich benefotoch. </t>
  </si>
  <si>
    <t>ÚSPORA CELKOM</t>
  </si>
  <si>
    <t>Benefit je založený na znižovaní rizika vyplývajúceho zo zverejňovania údajov, pričom ako náklad je vnímaná pokuta za porušenie smernice o GDPR, pričom saa uvažovalo s nasledovnými premennými
 - pokuta je 20 mil. €
 - pravdepodobnosť udelenia aspon 1 pokuty v priebehu 10 rokov 10 %
 - % zníženia pravdepodobnosti - 90%
 - riziko pokuty na 1 rok je stanované ako 10 celkového rizika</t>
  </si>
  <si>
    <t>Zníženie nákladov pri vybavovaní infožiadostí resp. pri hľadaní údajov</t>
  </si>
  <si>
    <t xml:space="preserve">Súčasné prevádzkovaé náklady (SW a HW) sú na úrovni cca 700 tis. €. Migráciou služieb do cloudu sa ušetria náklady na HW a jeho údržbu (pre NASES). Zároveň boli stanovené náklady na prevádzku ako 15% z diela (cca 2,5 mil. €). </t>
  </si>
  <si>
    <t>Pozámka</t>
  </si>
  <si>
    <t>Zrýchlenie služieb - meranie AS IS vs TO BE</t>
  </si>
  <si>
    <t>Definovanie algoritmov na odhaľovanie fraudov</t>
  </si>
  <si>
    <t>Druhotna nesolventnost</t>
  </si>
  <si>
    <t>Znizenie poctu sudnych sporov</t>
  </si>
  <si>
    <t>Zaniknute SRO, zivnostnikov a pod.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</si>
</sst>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0\ &quot;€&quot;;[Red]\-#,##0\ &quot;€&quot;"/>
    <numFmt numFmtId="8" formatCode="#,##0.00\ &quot;€&quot;;[Red]\-#,##0.00\ &quot;€&quot;"/>
    <numFmt numFmtId="164" formatCode="#,##0.00\ &quot;€&quot;"/>
    <numFmt numFmtId="165" formatCode="_-* #,##0.00_-;\-* #,##0.00_-;_-* &quot;-&quot;??_-;_-@_-"/>
    <numFmt numFmtId="166" formatCode="#,##0\ &quot;€&quot;"/>
    <numFmt numFmtId="167" formatCode="#,##0.0_ ;[Red]\-#,##0.0\ "/>
    <numFmt numFmtId="168" formatCode="#,##0.0\ &quot;€&quot;;[Red]\-#,##0.0\ &quot;€&quot;"/>
  </numFmts>
  <fonts count="21" x14ac:knownFonts="1">
    <font>
      <sz val="11"/>
      <color theme="1"/>
      <name val="Calibri"/>
      <family val="2"/>
      <charset val="238"/>
      <scheme val="minor"/>
    </font>
    <font>
      <sz val="11"/>
      <color theme="1"/>
      <name val="Calibri"/>
      <family val="2"/>
      <scheme val="minor"/>
    </font>
    <font>
      <b/>
      <sz val="10"/>
      <color theme="1"/>
      <name val="Calibri"/>
      <family val="2"/>
      <charset val="238"/>
      <scheme val="minor"/>
    </font>
    <font>
      <sz val="10"/>
      <color theme="1"/>
      <name val="Calibri"/>
      <family val="2"/>
      <charset val="238"/>
      <scheme val="minor"/>
    </font>
    <font>
      <sz val="10"/>
      <color rgb="FFFF0000"/>
      <name val="Calibri"/>
      <family val="2"/>
      <charset val="238"/>
      <scheme val="minor"/>
    </font>
    <font>
      <sz val="12"/>
      <color theme="4" tint="-0.499984740745262"/>
      <name val="Calibri"/>
      <family val="2"/>
      <charset val="238"/>
      <scheme val="minor"/>
    </font>
    <font>
      <sz val="11"/>
      <name val="Arial"/>
      <family val="2"/>
    </font>
    <font>
      <sz val="10"/>
      <name val="Arial"/>
      <family val="2"/>
    </font>
    <font>
      <sz val="10"/>
      <color indexed="72"/>
      <name val="MS Sans Serif"/>
      <family val="2"/>
    </font>
    <font>
      <sz val="10"/>
      <color indexed="72"/>
      <name val="MS Sans Serif"/>
    </font>
    <font>
      <sz val="11"/>
      <name val="Calibri"/>
      <family val="2"/>
      <charset val="238"/>
      <scheme val="minor"/>
    </font>
    <font>
      <b/>
      <sz val="11"/>
      <color theme="4" tint="-0.499984740745262"/>
      <name val="Calibri"/>
      <family val="2"/>
      <charset val="238"/>
      <scheme val="minor"/>
    </font>
    <font>
      <sz val="10"/>
      <name val="Calibri"/>
      <family val="2"/>
      <charset val="238"/>
      <scheme val="minor"/>
    </font>
    <font>
      <b/>
      <sz val="12"/>
      <color theme="4" tint="-0.499984740745262"/>
      <name val="Calibri"/>
      <family val="2"/>
      <charset val="238"/>
      <scheme val="minor"/>
    </font>
    <font>
      <sz val="9"/>
      <color theme="1"/>
      <name val="Calibri"/>
      <family val="2"/>
      <charset val="238"/>
      <scheme val="minor"/>
    </font>
    <font>
      <b/>
      <sz val="9"/>
      <color theme="1"/>
      <name val="Calibri"/>
      <family val="2"/>
      <charset val="238"/>
      <scheme val="minor"/>
    </font>
    <font>
      <sz val="9"/>
      <color rgb="FFFF0000"/>
      <name val="Calibri"/>
      <family val="2"/>
      <charset val="238"/>
      <scheme val="minor"/>
    </font>
    <font>
      <sz val="9"/>
      <name val="Calibri"/>
      <family val="2"/>
      <charset val="238"/>
      <scheme val="minor"/>
    </font>
    <font>
      <b/>
      <sz val="9"/>
      <color theme="0"/>
      <name val="Calibri"/>
      <family val="2"/>
      <charset val="238"/>
      <scheme val="minor"/>
    </font>
    <font>
      <sz val="9"/>
      <color indexed="81"/>
      <name val="Tahoma"/>
      <charset val="1"/>
    </font>
    <font>
      <b/>
      <sz val="9"/>
      <color indexed="81"/>
      <name val="Tahoma"/>
      <charset val="1"/>
    </font>
  </fonts>
  <fills count="10">
    <fill>
      <patternFill patternType="none"/>
    </fill>
    <fill>
      <patternFill patternType="gray125"/>
    </fill>
    <fill>
      <patternFill patternType="solid">
        <fgColor theme="0" tint="-0.249977111117893"/>
        <bgColor indexed="64"/>
      </patternFill>
    </fill>
    <fill>
      <patternFill patternType="solid">
        <fgColor theme="0" tint="-0.249977111117893"/>
        <bgColor theme="4" tint="0.79998168889431442"/>
      </patternFill>
    </fill>
    <fill>
      <patternFill patternType="solid">
        <fgColor theme="3" tint="0.7999816888943144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9"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int="-0.499984740745262"/>
      </top>
      <bottom style="thin">
        <color theme="4" tint="-0.499984740745262"/>
      </bottom>
      <diagonal/>
    </border>
    <border>
      <left/>
      <right/>
      <top style="thin">
        <color theme="4" tint="-0.499984740745262"/>
      </top>
      <bottom/>
      <diagonal/>
    </border>
    <border>
      <left/>
      <right/>
      <top/>
      <bottom style="thin">
        <color theme="4" tint="-0.499984740745262"/>
      </bottom>
      <diagonal/>
    </border>
    <border>
      <left style="thin">
        <color indexed="64"/>
      </left>
      <right/>
      <top style="thin">
        <color indexed="64"/>
      </top>
      <bottom/>
      <diagonal/>
    </border>
    <border>
      <left style="thin">
        <color indexed="64"/>
      </left>
      <right/>
      <top style="thin">
        <color theme="4" tint="-0.499984740745262"/>
      </top>
      <bottom style="thin">
        <color theme="4" tint="-0.499984740745262"/>
      </bottom>
      <diagonal/>
    </border>
    <border>
      <left/>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7">
    <xf numFmtId="0" fontId="0" fillId="0" borderId="0"/>
    <xf numFmtId="0" fontId="1" fillId="0" borderId="0"/>
    <xf numFmtId="165" fontId="6" fillId="0" borderId="0" applyFont="0" applyFill="0" applyBorder="0" applyAlignment="0" applyProtection="0"/>
    <xf numFmtId="165" fontId="1" fillId="0" borderId="0" applyFont="0" applyFill="0" applyBorder="0" applyAlignment="0" applyProtection="0"/>
    <xf numFmtId="0" fontId="1" fillId="0" borderId="0"/>
    <xf numFmtId="0" fontId="6" fillId="0" borderId="0"/>
    <xf numFmtId="0" fontId="8" fillId="0" borderId="0"/>
    <xf numFmtId="0" fontId="9" fillId="0" borderId="0"/>
    <xf numFmtId="0" fontId="6" fillId="0" borderId="0"/>
    <xf numFmtId="0" fontId="7" fillId="0" borderId="0"/>
    <xf numFmtId="9" fontId="1"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165" fontId="1" fillId="0" borderId="0" applyFont="0" applyFill="0" applyBorder="0" applyAlignment="0" applyProtection="0"/>
    <xf numFmtId="165" fontId="6" fillId="0" borderId="0" applyFont="0" applyFill="0" applyBorder="0" applyAlignment="0" applyProtection="0"/>
    <xf numFmtId="165" fontId="1" fillId="0" borderId="0" applyFont="0" applyFill="0" applyBorder="0" applyAlignment="0" applyProtection="0"/>
    <xf numFmtId="0" fontId="6" fillId="0" borderId="0"/>
  </cellStyleXfs>
  <cellXfs count="123">
    <xf numFmtId="0" fontId="0" fillId="0" borderId="0" xfId="0"/>
    <xf numFmtId="0" fontId="3" fillId="0" borderId="0" xfId="0" applyFont="1" applyAlignment="1">
      <alignment wrapText="1"/>
    </xf>
    <xf numFmtId="0" fontId="2" fillId="2" borderId="1" xfId="0" applyFont="1" applyFill="1" applyBorder="1" applyAlignment="1">
      <alignment wrapText="1"/>
    </xf>
    <xf numFmtId="0" fontId="3" fillId="0" borderId="1" xfId="0" applyFont="1" applyBorder="1" applyAlignment="1">
      <alignment horizontal="left" vertical="center" wrapText="1"/>
    </xf>
    <xf numFmtId="0" fontId="2" fillId="2" borderId="1" xfId="0" applyFont="1" applyFill="1" applyBorder="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right" vertical="center" wrapText="1"/>
    </xf>
    <xf numFmtId="164" fontId="3" fillId="0" borderId="1" xfId="0" applyNumberFormat="1" applyFont="1" applyBorder="1" applyAlignment="1">
      <alignment horizontal="right" vertical="center" wrapText="1"/>
    </xf>
    <xf numFmtId="164" fontId="2" fillId="2" borderId="1" xfId="0" applyNumberFormat="1" applyFont="1" applyFill="1" applyBorder="1" applyAlignment="1">
      <alignment horizontal="left" vertical="center" wrapText="1"/>
    </xf>
    <xf numFmtId="164" fontId="2" fillId="3" borderId="1" xfId="0" applyNumberFormat="1" applyFont="1" applyFill="1" applyBorder="1" applyAlignment="1">
      <alignment horizontal="right" vertical="center" wrapText="1"/>
    </xf>
    <xf numFmtId="0" fontId="4" fillId="0" borderId="1" xfId="0" applyFont="1" applyBorder="1" applyAlignment="1">
      <alignment horizontal="left" vertical="center" wrapText="1"/>
    </xf>
    <xf numFmtId="0" fontId="2" fillId="0" borderId="2" xfId="0" applyFont="1" applyBorder="1" applyAlignment="1">
      <alignment vertical="center" wrapText="1"/>
    </xf>
    <xf numFmtId="0" fontId="2" fillId="0" borderId="1" xfId="0" applyFont="1" applyBorder="1" applyAlignment="1">
      <alignment vertical="center" wrapText="1"/>
    </xf>
    <xf numFmtId="0" fontId="3" fillId="0" borderId="0" xfId="0" applyFont="1" applyAlignment="1">
      <alignment vertical="center" wrapText="1"/>
    </xf>
    <xf numFmtId="0" fontId="2" fillId="2" borderId="3" xfId="0" applyFont="1" applyFill="1" applyBorder="1" applyAlignment="1">
      <alignment wrapText="1"/>
    </xf>
    <xf numFmtId="0" fontId="2" fillId="2" borderId="4" xfId="0" applyFont="1" applyFill="1" applyBorder="1" applyAlignment="1">
      <alignment wrapText="1"/>
    </xf>
    <xf numFmtId="0" fontId="2" fillId="0" borderId="2" xfId="0" applyFont="1" applyBorder="1" applyAlignment="1">
      <alignment horizontal="left" wrapText="1"/>
    </xf>
    <xf numFmtId="0" fontId="5" fillId="5" borderId="0" xfId="0" applyFont="1" applyFill="1" applyAlignment="1">
      <alignment vertical="center"/>
    </xf>
    <xf numFmtId="0" fontId="0" fillId="0" borderId="0" xfId="0" applyAlignment="1">
      <alignment vertical="top"/>
    </xf>
    <xf numFmtId="0" fontId="0" fillId="0" borderId="5" xfId="0" applyBorder="1" applyAlignment="1">
      <alignment vertical="top"/>
    </xf>
    <xf numFmtId="0" fontId="0" fillId="0" borderId="0" xfId="0" applyFill="1" applyBorder="1" applyAlignment="1">
      <alignment vertical="top"/>
    </xf>
    <xf numFmtId="0" fontId="0" fillId="6" borderId="5" xfId="0" applyFill="1" applyBorder="1" applyAlignment="1">
      <alignment vertical="top"/>
    </xf>
    <xf numFmtId="0" fontId="11" fillId="4" borderId="8" xfId="1" applyFont="1" applyFill="1" applyBorder="1" applyAlignment="1">
      <alignment horizontal="center" vertical="center"/>
    </xf>
    <xf numFmtId="0" fontId="10" fillId="0" borderId="9" xfId="1" applyFont="1" applyFill="1" applyBorder="1"/>
    <xf numFmtId="0" fontId="10" fillId="6" borderId="9" xfId="1" applyFont="1" applyFill="1" applyBorder="1"/>
    <xf numFmtId="0" fontId="0" fillId="0" borderId="0" xfId="0" applyAlignment="1">
      <alignment horizontal="center"/>
    </xf>
    <xf numFmtId="0" fontId="12" fillId="0" borderId="1" xfId="0" applyFont="1" applyBorder="1" applyAlignment="1">
      <alignment horizontal="left" vertical="center" wrapText="1"/>
    </xf>
    <xf numFmtId="0" fontId="0" fillId="0" borderId="10" xfId="0" applyBorder="1"/>
    <xf numFmtId="0" fontId="0" fillId="6" borderId="5" xfId="0" applyFill="1" applyBorder="1" applyAlignment="1">
      <alignment horizontal="center" vertical="top"/>
    </xf>
    <xf numFmtId="0" fontId="0" fillId="0" borderId="5" xfId="0" applyBorder="1" applyAlignment="1">
      <alignment horizontal="center" vertical="top"/>
    </xf>
    <xf numFmtId="0" fontId="0" fillId="0" borderId="5" xfId="0" applyBorder="1" applyAlignment="1">
      <alignment vertical="top" wrapText="1"/>
    </xf>
    <xf numFmtId="0" fontId="0" fillId="0" borderId="0" xfId="0" applyAlignment="1">
      <alignment vertical="top" wrapText="1"/>
    </xf>
    <xf numFmtId="0" fontId="0" fillId="0" borderId="0" xfId="0" applyAlignment="1">
      <alignment wrapText="1"/>
    </xf>
    <xf numFmtId="0" fontId="0" fillId="0" borderId="5" xfId="0" applyBorder="1" applyAlignment="1">
      <alignment horizontal="right" vertical="center"/>
    </xf>
    <xf numFmtId="166" fontId="0" fillId="0" borderId="5" xfId="0" applyNumberFormat="1" applyBorder="1" applyAlignment="1">
      <alignment horizontal="right" vertical="center"/>
    </xf>
    <xf numFmtId="3" fontId="0" fillId="0" borderId="5" xfId="0" applyNumberFormat="1" applyBorder="1" applyAlignment="1">
      <alignment horizontal="right" vertical="center"/>
    </xf>
    <xf numFmtId="0" fontId="3" fillId="0" borderId="1" xfId="0" applyFont="1" applyBorder="1" applyAlignment="1">
      <alignment horizontal="right" vertical="center" wrapText="1"/>
    </xf>
    <xf numFmtId="0" fontId="13" fillId="5" borderId="0" xfId="0" applyFont="1" applyFill="1" applyAlignment="1">
      <alignment vertical="center"/>
    </xf>
    <xf numFmtId="0" fontId="13" fillId="5" borderId="0" xfId="0" applyFont="1" applyFill="1" applyAlignment="1">
      <alignment vertical="center" wrapText="1"/>
    </xf>
    <xf numFmtId="0" fontId="0" fillId="0" borderId="7" xfId="0" applyFill="1" applyBorder="1" applyAlignment="1">
      <alignment horizontal="left" vertical="top"/>
    </xf>
    <xf numFmtId="0" fontId="0" fillId="0" borderId="5" xfId="0" applyFill="1" applyBorder="1" applyAlignment="1">
      <alignment vertical="top"/>
    </xf>
    <xf numFmtId="0" fontId="0" fillId="0" borderId="5" xfId="0" applyFill="1" applyBorder="1" applyAlignment="1">
      <alignment horizontal="center" vertical="top"/>
    </xf>
    <xf numFmtId="0" fontId="0" fillId="0" borderId="5" xfId="0" applyFill="1" applyBorder="1" applyAlignment="1">
      <alignment vertical="top" wrapText="1"/>
    </xf>
    <xf numFmtId="0" fontId="0" fillId="0" borderId="5" xfId="0" applyFill="1" applyBorder="1" applyAlignment="1">
      <alignment horizontal="right" vertical="center"/>
    </xf>
    <xf numFmtId="0" fontId="4" fillId="0" borderId="0" xfId="0" applyFont="1" applyAlignment="1">
      <alignment wrapText="1"/>
    </xf>
    <xf numFmtId="0" fontId="4" fillId="0" borderId="1" xfId="0" applyFont="1" applyBorder="1" applyAlignment="1">
      <alignment horizontal="right" vertical="center" wrapText="1"/>
    </xf>
    <xf numFmtId="0" fontId="14" fillId="0" borderId="0" xfId="0" applyFont="1"/>
    <xf numFmtId="0" fontId="15" fillId="2" borderId="1" xfId="0" applyFont="1" applyFill="1" applyBorder="1" applyAlignment="1">
      <alignment wrapText="1"/>
    </xf>
    <xf numFmtId="0" fontId="15" fillId="2" borderId="1" xfId="0" applyFont="1" applyFill="1" applyBorder="1" applyAlignment="1">
      <alignment horizontal="left" vertical="center" wrapText="1"/>
    </xf>
    <xf numFmtId="164" fontId="15" fillId="2" borderId="1" xfId="0" applyNumberFormat="1" applyFont="1" applyFill="1" applyBorder="1" applyAlignment="1">
      <alignment horizontal="left" vertical="center" wrapText="1"/>
    </xf>
    <xf numFmtId="0" fontId="15" fillId="0" borderId="1" xfId="0" applyFont="1" applyBorder="1"/>
    <xf numFmtId="164" fontId="14" fillId="0" borderId="1" xfId="0" applyNumberFormat="1" applyFont="1" applyBorder="1" applyAlignment="1">
      <alignment horizontal="right" vertical="center" wrapText="1"/>
    </xf>
    <xf numFmtId="0" fontId="14" fillId="0" borderId="1" xfId="0" applyFont="1" applyBorder="1" applyAlignment="1">
      <alignment wrapText="1"/>
    </xf>
    <xf numFmtId="166" fontId="14" fillId="0" borderId="1" xfId="0" applyNumberFormat="1" applyFont="1" applyBorder="1"/>
    <xf numFmtId="9" fontId="14" fillId="0" borderId="1" xfId="0" applyNumberFormat="1" applyFont="1" applyBorder="1"/>
    <xf numFmtId="0" fontId="14" fillId="0" borderId="1" xfId="0" applyFont="1" applyBorder="1" applyAlignment="1">
      <alignment horizontal="right" vertical="center" wrapText="1"/>
    </xf>
    <xf numFmtId="0" fontId="14" fillId="0" borderId="1" xfId="0" applyFont="1" applyBorder="1"/>
    <xf numFmtId="6" fontId="14" fillId="0" borderId="1" xfId="0" applyNumberFormat="1" applyFont="1" applyBorder="1"/>
    <xf numFmtId="167" fontId="14" fillId="0" borderId="1" xfId="0" applyNumberFormat="1" applyFont="1" applyBorder="1"/>
    <xf numFmtId="6" fontId="14" fillId="0" borderId="1" xfId="0" applyNumberFormat="1" applyFont="1" applyFill="1" applyBorder="1"/>
    <xf numFmtId="168" fontId="14" fillId="0" borderId="1" xfId="0" applyNumberFormat="1" applyFont="1" applyBorder="1"/>
    <xf numFmtId="0" fontId="14" fillId="0" borderId="1" xfId="0" applyFont="1" applyFill="1" applyBorder="1" applyAlignment="1">
      <alignment horizontal="right" vertical="center" wrapText="1"/>
    </xf>
    <xf numFmtId="3" fontId="14" fillId="0" borderId="1" xfId="0" applyNumberFormat="1" applyFont="1" applyBorder="1"/>
    <xf numFmtId="0" fontId="15" fillId="2" borderId="1" xfId="0" applyFont="1" applyFill="1" applyBorder="1"/>
    <xf numFmtId="0" fontId="14" fillId="7" borderId="1" xfId="0" applyFont="1" applyFill="1" applyBorder="1" applyAlignment="1">
      <alignment horizontal="right" vertical="center" wrapText="1"/>
    </xf>
    <xf numFmtId="0" fontId="14" fillId="7" borderId="1" xfId="0" applyFont="1" applyFill="1" applyBorder="1"/>
    <xf numFmtId="6" fontId="14" fillId="7" borderId="1" xfId="0" applyNumberFormat="1" applyFont="1" applyFill="1" applyBorder="1"/>
    <xf numFmtId="166" fontId="14" fillId="7" borderId="1" xfId="0" applyNumberFormat="1" applyFont="1" applyFill="1" applyBorder="1"/>
    <xf numFmtId="9" fontId="14" fillId="7" borderId="1" xfId="0" applyNumberFormat="1" applyFont="1" applyFill="1" applyBorder="1"/>
    <xf numFmtId="0" fontId="14" fillId="0" borderId="0" xfId="0" applyFont="1" applyAlignment="1">
      <alignment horizontal="right"/>
    </xf>
    <xf numFmtId="164" fontId="14" fillId="7" borderId="1" xfId="0" applyNumberFormat="1" applyFont="1" applyFill="1" applyBorder="1" applyAlignment="1">
      <alignment horizontal="right" vertical="center" wrapText="1"/>
    </xf>
    <xf numFmtId="2" fontId="14" fillId="7" borderId="1" xfId="0" applyNumberFormat="1" applyFont="1" applyFill="1" applyBorder="1"/>
    <xf numFmtId="8" fontId="14" fillId="7" borderId="1" xfId="0" applyNumberFormat="1" applyFont="1" applyFill="1" applyBorder="1"/>
    <xf numFmtId="164" fontId="15" fillId="2" borderId="1" xfId="0" applyNumberFormat="1" applyFont="1" applyFill="1" applyBorder="1" applyAlignment="1">
      <alignment horizontal="right"/>
    </xf>
    <xf numFmtId="164" fontId="14" fillId="0" borderId="1" xfId="0" applyNumberFormat="1" applyFont="1" applyBorder="1" applyAlignment="1">
      <alignment horizontal="right"/>
    </xf>
    <xf numFmtId="164" fontId="14" fillId="7" borderId="1" xfId="0" applyNumberFormat="1" applyFont="1" applyFill="1" applyBorder="1" applyAlignment="1">
      <alignment horizontal="right"/>
    </xf>
    <xf numFmtId="164" fontId="14" fillId="0" borderId="0" xfId="0" applyNumberFormat="1" applyFont="1" applyAlignment="1">
      <alignment horizontal="right"/>
    </xf>
    <xf numFmtId="0" fontId="15" fillId="8" borderId="1" xfId="0" applyFont="1" applyFill="1" applyBorder="1" applyAlignment="1">
      <alignment horizontal="right" vertical="center" wrapText="1"/>
    </xf>
    <xf numFmtId="0" fontId="15" fillId="8" borderId="1" xfId="0" applyFont="1" applyFill="1" applyBorder="1" applyAlignment="1">
      <alignment horizontal="right"/>
    </xf>
    <xf numFmtId="0" fontId="15" fillId="8" borderId="1" xfId="0" applyFont="1" applyFill="1" applyBorder="1"/>
    <xf numFmtId="6" fontId="15" fillId="8" borderId="1" xfId="0" applyNumberFormat="1" applyFont="1" applyFill="1" applyBorder="1"/>
    <xf numFmtId="164" fontId="15" fillId="8" borderId="1" xfId="0" applyNumberFormat="1" applyFont="1" applyFill="1" applyBorder="1" applyAlignment="1">
      <alignment horizontal="right"/>
    </xf>
    <xf numFmtId="3" fontId="15" fillId="8" borderId="1" xfId="0" applyNumberFormat="1" applyFont="1" applyFill="1" applyBorder="1"/>
    <xf numFmtId="166" fontId="15" fillId="8" borderId="1" xfId="0" applyNumberFormat="1" applyFont="1" applyFill="1" applyBorder="1"/>
    <xf numFmtId="168" fontId="15" fillId="8" borderId="1" xfId="0" applyNumberFormat="1" applyFont="1" applyFill="1" applyBorder="1"/>
    <xf numFmtId="164" fontId="15" fillId="8" borderId="1" xfId="0" applyNumberFormat="1" applyFont="1" applyFill="1" applyBorder="1" applyAlignment="1">
      <alignment horizontal="right" vertical="center" wrapText="1"/>
    </xf>
    <xf numFmtId="8" fontId="15" fillId="8" borderId="1" xfId="0" applyNumberFormat="1" applyFont="1" applyFill="1" applyBorder="1"/>
    <xf numFmtId="0" fontId="15" fillId="8" borderId="1" xfId="0" applyFont="1" applyFill="1" applyBorder="1" applyAlignment="1">
      <alignment wrapText="1"/>
    </xf>
    <xf numFmtId="0" fontId="14" fillId="9" borderId="1" xfId="0" applyFont="1" applyFill="1" applyBorder="1" applyAlignment="1">
      <alignment horizontal="right"/>
    </xf>
    <xf numFmtId="6" fontId="18" fillId="9" borderId="1" xfId="0" applyNumberFormat="1" applyFont="1" applyFill="1" applyBorder="1"/>
    <xf numFmtId="0" fontId="18" fillId="9" borderId="1" xfId="0" applyFont="1" applyFill="1" applyBorder="1"/>
    <xf numFmtId="0" fontId="15" fillId="0" borderId="1" xfId="0" applyFont="1" applyBorder="1" applyAlignment="1">
      <alignment horizontal="right"/>
    </xf>
    <xf numFmtId="6" fontId="15" fillId="0" borderId="1" xfId="0" applyNumberFormat="1" applyFont="1" applyBorder="1"/>
    <xf numFmtId="164" fontId="15" fillId="2" borderId="1" xfId="0" applyNumberFormat="1" applyFont="1" applyFill="1" applyBorder="1" applyAlignment="1">
      <alignment horizontal="right" vertical="center" wrapText="1"/>
    </xf>
    <xf numFmtId="0" fontId="14" fillId="0" borderId="1" xfId="0" applyFont="1" applyBorder="1" applyAlignment="1">
      <alignment horizontal="right"/>
    </xf>
    <xf numFmtId="0" fontId="14" fillId="7" borderId="1" xfId="0" applyFont="1" applyFill="1" applyBorder="1" applyAlignment="1">
      <alignment horizontal="right" wrapText="1"/>
    </xf>
    <xf numFmtId="0" fontId="15" fillId="2" borderId="1" xfId="0" applyFont="1" applyFill="1" applyBorder="1" applyAlignment="1">
      <alignment horizontal="center"/>
    </xf>
    <xf numFmtId="0" fontId="15" fillId="0" borderId="1" xfId="0" applyFont="1" applyBorder="1" applyAlignment="1">
      <alignment horizontal="left" vertical="top" wrapText="1"/>
    </xf>
    <xf numFmtId="164" fontId="14" fillId="0" borderId="1" xfId="0" applyNumberFormat="1" applyFont="1" applyBorder="1" applyAlignment="1">
      <alignment horizontal="left" vertical="top" wrapText="1"/>
    </xf>
    <xf numFmtId="0" fontId="16" fillId="0" borderId="2" xfId="0" applyFont="1" applyBorder="1" applyAlignment="1">
      <alignment horizontal="left" vertical="center" wrapText="1"/>
    </xf>
    <xf numFmtId="0" fontId="16" fillId="0" borderId="11" xfId="0" applyFont="1" applyBorder="1" applyAlignment="1">
      <alignment horizontal="left" vertical="center" wrapText="1"/>
    </xf>
    <xf numFmtId="0" fontId="16" fillId="0" borderId="12" xfId="0" applyFont="1" applyBorder="1" applyAlignment="1">
      <alignment horizontal="left" vertical="center" wrapText="1"/>
    </xf>
    <xf numFmtId="0" fontId="15" fillId="7" borderId="1" xfId="0" applyFont="1" applyFill="1" applyBorder="1" applyAlignment="1">
      <alignment horizontal="left" vertical="top" wrapText="1"/>
    </xf>
    <xf numFmtId="0" fontId="14" fillId="7" borderId="1" xfId="0" applyFont="1" applyFill="1" applyBorder="1" applyAlignment="1">
      <alignment horizontal="left" vertical="top" wrapText="1"/>
    </xf>
    <xf numFmtId="0" fontId="16" fillId="7" borderId="1" xfId="0" applyFont="1" applyFill="1" applyBorder="1" applyAlignment="1">
      <alignment horizontal="left" vertical="top" wrapText="1"/>
    </xf>
    <xf numFmtId="0" fontId="14" fillId="0" borderId="1" xfId="0" applyFont="1" applyBorder="1" applyAlignment="1">
      <alignment horizontal="left" vertical="top" wrapText="1"/>
    </xf>
    <xf numFmtId="0" fontId="17" fillId="0" borderId="1" xfId="0" applyFont="1" applyBorder="1" applyAlignment="1">
      <alignment horizontal="left" vertical="top" wrapText="1"/>
    </xf>
    <xf numFmtId="0" fontId="16" fillId="0" borderId="1" xfId="0" applyFont="1" applyBorder="1" applyAlignment="1">
      <alignment horizontal="left" vertical="top" wrapText="1"/>
    </xf>
    <xf numFmtId="0" fontId="15" fillId="0" borderId="1" xfId="0" applyFont="1" applyBorder="1" applyAlignment="1">
      <alignment horizontal="center" wrapText="1"/>
    </xf>
    <xf numFmtId="0" fontId="14" fillId="0" borderId="1" xfId="0" applyFont="1" applyBorder="1" applyAlignment="1">
      <alignment horizontal="center" vertical="center" wrapText="1"/>
    </xf>
    <xf numFmtId="0" fontId="16" fillId="0" borderId="1" xfId="0" applyFont="1" applyBorder="1" applyAlignment="1">
      <alignment horizontal="left" vertical="center" wrapText="1"/>
    </xf>
    <xf numFmtId="0" fontId="0" fillId="0" borderId="5" xfId="0" applyBorder="1" applyAlignment="1">
      <alignment horizontal="left" vertical="top"/>
    </xf>
    <xf numFmtId="0" fontId="0" fillId="6" borderId="6" xfId="0" applyFill="1" applyBorder="1" applyAlignment="1">
      <alignment horizontal="left" vertical="top"/>
    </xf>
    <xf numFmtId="0" fontId="0" fillId="6" borderId="0" xfId="0" applyFill="1" applyBorder="1" applyAlignment="1">
      <alignment horizontal="left" vertical="top"/>
    </xf>
    <xf numFmtId="0" fontId="0" fillId="6" borderId="7" xfId="0" applyFill="1" applyBorder="1" applyAlignment="1">
      <alignment horizontal="left" vertical="top"/>
    </xf>
    <xf numFmtId="0" fontId="0" fillId="0" borderId="6" xfId="0" applyBorder="1" applyAlignment="1">
      <alignment horizontal="left" vertical="top" wrapText="1"/>
    </xf>
    <xf numFmtId="0" fontId="0" fillId="0" borderId="0" xfId="0" applyBorder="1" applyAlignment="1">
      <alignment horizontal="left" vertical="top" wrapText="1"/>
    </xf>
    <xf numFmtId="0" fontId="0" fillId="0" borderId="7" xfId="0" applyBorder="1" applyAlignment="1">
      <alignment horizontal="left" vertical="top" wrapText="1"/>
    </xf>
    <xf numFmtId="0" fontId="0" fillId="0" borderId="6" xfId="0" applyBorder="1" applyAlignment="1">
      <alignment horizontal="left" vertical="center" wrapText="1"/>
    </xf>
    <xf numFmtId="0" fontId="0" fillId="0" borderId="0" xfId="0" applyBorder="1" applyAlignment="1">
      <alignment horizontal="left" vertical="center" wrapText="1"/>
    </xf>
    <xf numFmtId="0" fontId="0" fillId="0" borderId="7" xfId="0" applyBorder="1" applyAlignment="1">
      <alignment horizontal="left" vertical="center" wrapText="1"/>
    </xf>
    <xf numFmtId="0" fontId="0" fillId="0" borderId="10" xfId="0" applyBorder="1" applyAlignment="1">
      <alignment horizontal="left" vertical="center"/>
    </xf>
    <xf numFmtId="0" fontId="0" fillId="0" borderId="0" xfId="0" applyFill="1" applyBorder="1" applyAlignment="1">
      <alignment horizontal="right" vertical="center" wrapText="1"/>
    </xf>
  </cellXfs>
  <cellStyles count="17">
    <cellStyle name="Comma 2" xfId="2" xr:uid="{00000000-0005-0000-0000-000001000000}"/>
    <cellStyle name="Comma 2 2" xfId="14" xr:uid="{00000000-0005-0000-0000-000002000000}"/>
    <cellStyle name="Comma 3" xfId="3" xr:uid="{00000000-0005-0000-0000-000003000000}"/>
    <cellStyle name="Comma 3 2" xfId="15" xr:uid="{00000000-0005-0000-0000-000004000000}"/>
    <cellStyle name="Čiarka 2" xfId="13" xr:uid="{00000000-0005-0000-0000-00002F000000}"/>
    <cellStyle name="Normal" xfId="0" builtinId="0"/>
    <cellStyle name="Normal 10" xfId="4" xr:uid="{00000000-0005-0000-0000-000006000000}"/>
    <cellStyle name="Normal 2" xfId="5" xr:uid="{00000000-0005-0000-0000-000007000000}"/>
    <cellStyle name="Normal 3" xfId="6" xr:uid="{00000000-0005-0000-0000-000008000000}"/>
    <cellStyle name="Normal 4" xfId="7" xr:uid="{00000000-0005-0000-0000-000009000000}"/>
    <cellStyle name="Normal 5" xfId="8" xr:uid="{00000000-0005-0000-0000-00000A000000}"/>
    <cellStyle name="Normal 5 2" xfId="16" xr:uid="{00000000-0005-0000-0000-00000B000000}"/>
    <cellStyle name="Normal 6" xfId="9" xr:uid="{00000000-0005-0000-0000-00000C000000}"/>
    <cellStyle name="Normálna 2" xfId="1" xr:uid="{00000000-0005-0000-0000-00003B000000}"/>
    <cellStyle name="Percent 2" xfId="11" xr:uid="{00000000-0005-0000-0000-00000E000000}"/>
    <cellStyle name="Percent 3" xfId="12" xr:uid="{00000000-0005-0000-0000-00000F000000}"/>
    <cellStyle name="Percentá 2" xfId="10" xr:uid="{00000000-0005-0000-0000-00003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F4880-1421-4664-BEBF-24153A924583}">
  <dimension ref="A1:Q93"/>
  <sheetViews>
    <sheetView topLeftCell="G1" zoomScaleNormal="100" workbookViewId="0">
      <pane ySplit="2" topLeftCell="A90" activePane="bottomLeft" state="frozen"/>
      <selection activeCell="E1" sqref="E1"/>
      <selection pane="bottomLeft" sqref="A1:Q93"/>
    </sheetView>
  </sheetViews>
  <sheetFormatPr defaultRowHeight="12" x14ac:dyDescent="0.25"/>
  <cols>
    <col min="1" max="1" width="16.5546875" style="46" customWidth="1"/>
    <col min="2" max="2" width="25.33203125" style="46" customWidth="1"/>
    <col min="3" max="3" width="36.5546875" style="46" customWidth="1"/>
    <col min="4" max="4" width="29.6640625" style="46" customWidth="1"/>
    <col min="5" max="5" width="11.21875" style="69" bestFit="1" customWidth="1"/>
    <col min="6" max="7" width="12.6640625" style="46" customWidth="1"/>
    <col min="8" max="8" width="13.6640625" style="46" customWidth="1"/>
    <col min="9" max="14" width="12.6640625" style="46" customWidth="1"/>
    <col min="15" max="15" width="11.88671875" style="46" customWidth="1"/>
    <col min="16" max="16" width="14.6640625" style="76" customWidth="1"/>
    <col min="17" max="17" width="64.44140625" style="46" customWidth="1"/>
    <col min="18" max="31" width="9.21875" style="46" customWidth="1"/>
    <col min="32" max="16384" width="8.88671875" style="46"/>
  </cols>
  <sheetData>
    <row r="1" spans="1:17" x14ac:dyDescent="0.25">
      <c r="F1" s="96" t="s">
        <v>185</v>
      </c>
      <c r="G1" s="96"/>
      <c r="H1" s="96"/>
      <c r="I1" s="96"/>
      <c r="J1" s="96"/>
      <c r="K1" s="96"/>
      <c r="L1" s="96"/>
      <c r="M1" s="96"/>
      <c r="N1" s="96"/>
      <c r="O1" s="96"/>
      <c r="P1" s="96"/>
    </row>
    <row r="2" spans="1:17" x14ac:dyDescent="0.25">
      <c r="A2" s="47" t="s">
        <v>0</v>
      </c>
      <c r="B2" s="48" t="s">
        <v>1</v>
      </c>
      <c r="C2" s="49" t="s">
        <v>3</v>
      </c>
      <c r="D2" s="49" t="s">
        <v>152</v>
      </c>
      <c r="E2" s="93" t="s">
        <v>184</v>
      </c>
      <c r="F2" s="63">
        <v>2019</v>
      </c>
      <c r="G2" s="63">
        <v>2020</v>
      </c>
      <c r="H2" s="63">
        <v>2021</v>
      </c>
      <c r="I2" s="63">
        <v>2022</v>
      </c>
      <c r="J2" s="63">
        <v>2023</v>
      </c>
      <c r="K2" s="63">
        <v>2024</v>
      </c>
      <c r="L2" s="63">
        <v>2025</v>
      </c>
      <c r="M2" s="63">
        <v>2026</v>
      </c>
      <c r="N2" s="63">
        <v>2027</v>
      </c>
      <c r="O2" s="63">
        <v>2028</v>
      </c>
      <c r="P2" s="73" t="s">
        <v>186</v>
      </c>
      <c r="Q2" s="49" t="s">
        <v>157</v>
      </c>
    </row>
    <row r="3" spans="1:17" ht="12" customHeight="1" x14ac:dyDescent="0.25">
      <c r="A3" s="97" t="s">
        <v>15</v>
      </c>
      <c r="B3" s="98" t="s">
        <v>149</v>
      </c>
      <c r="C3" s="98" t="s">
        <v>129</v>
      </c>
      <c r="D3" s="51" t="s">
        <v>153</v>
      </c>
      <c r="E3" s="51"/>
      <c r="F3" s="56"/>
      <c r="G3" s="56"/>
      <c r="H3" s="56"/>
      <c r="I3" s="56"/>
      <c r="J3" s="56"/>
      <c r="K3" s="56"/>
      <c r="L3" s="53">
        <v>25000000</v>
      </c>
      <c r="M3" s="56"/>
      <c r="N3" s="56"/>
      <c r="O3" s="56"/>
      <c r="P3" s="74"/>
      <c r="Q3" s="99" t="s">
        <v>205</v>
      </c>
    </row>
    <row r="4" spans="1:17" x14ac:dyDescent="0.25">
      <c r="A4" s="97"/>
      <c r="B4" s="98"/>
      <c r="C4" s="98"/>
      <c r="D4" s="51" t="s">
        <v>154</v>
      </c>
      <c r="E4" s="51"/>
      <c r="F4" s="52"/>
      <c r="G4" s="56"/>
      <c r="H4" s="56"/>
      <c r="I4" s="56"/>
      <c r="J4" s="56"/>
      <c r="K4" s="56"/>
      <c r="L4" s="54">
        <v>0.05</v>
      </c>
      <c r="M4" s="56"/>
      <c r="N4" s="56"/>
      <c r="O4" s="56"/>
      <c r="P4" s="74"/>
      <c r="Q4" s="100"/>
    </row>
    <row r="5" spans="1:17" x14ac:dyDescent="0.25">
      <c r="A5" s="97"/>
      <c r="B5" s="98"/>
      <c r="C5" s="98"/>
      <c r="D5" s="51" t="s">
        <v>156</v>
      </c>
      <c r="E5" s="94" t="s">
        <v>150</v>
      </c>
      <c r="F5" s="52"/>
      <c r="G5" s="56"/>
      <c r="H5" s="56"/>
      <c r="I5" s="56"/>
      <c r="J5" s="56"/>
      <c r="K5" s="56"/>
      <c r="L5" s="54">
        <v>0</v>
      </c>
      <c r="M5" s="56"/>
      <c r="N5" s="56"/>
      <c r="O5" s="56"/>
      <c r="P5" s="74"/>
      <c r="Q5" s="100"/>
    </row>
    <row r="6" spans="1:17" x14ac:dyDescent="0.25">
      <c r="A6" s="97"/>
      <c r="B6" s="98"/>
      <c r="C6" s="98"/>
      <c r="D6" s="51"/>
      <c r="E6" s="94" t="s">
        <v>151</v>
      </c>
      <c r="F6" s="52"/>
      <c r="G6" s="56"/>
      <c r="H6" s="56"/>
      <c r="I6" s="56"/>
      <c r="J6" s="56"/>
      <c r="K6" s="56"/>
      <c r="L6" s="54">
        <v>0.25</v>
      </c>
      <c r="M6" s="56"/>
      <c r="N6" s="56"/>
      <c r="O6" s="56"/>
      <c r="P6" s="74"/>
      <c r="Q6" s="100"/>
    </row>
    <row r="7" spans="1:17" x14ac:dyDescent="0.25">
      <c r="A7" s="97"/>
      <c r="B7" s="98"/>
      <c r="C7" s="98"/>
      <c r="D7" s="85" t="s">
        <v>155</v>
      </c>
      <c r="E7" s="78" t="s">
        <v>150</v>
      </c>
      <c r="F7" s="87"/>
      <c r="G7" s="79"/>
      <c r="H7" s="79"/>
      <c r="I7" s="79"/>
      <c r="J7" s="79"/>
      <c r="K7" s="79"/>
      <c r="L7" s="83">
        <f>L3*L4*L5</f>
        <v>0</v>
      </c>
      <c r="M7" s="79"/>
      <c r="N7" s="79"/>
      <c r="O7" s="79"/>
      <c r="P7" s="81">
        <f>SUM(F7:O7)</f>
        <v>0</v>
      </c>
      <c r="Q7" s="100"/>
    </row>
    <row r="8" spans="1:17" x14ac:dyDescent="0.25">
      <c r="A8" s="97"/>
      <c r="B8" s="98"/>
      <c r="C8" s="98"/>
      <c r="D8" s="85"/>
      <c r="E8" s="78" t="s">
        <v>151</v>
      </c>
      <c r="F8" s="87"/>
      <c r="G8" s="79"/>
      <c r="H8" s="79"/>
      <c r="I8" s="79"/>
      <c r="J8" s="79"/>
      <c r="K8" s="79"/>
      <c r="L8" s="83">
        <f>L3*L4*L6</f>
        <v>312500</v>
      </c>
      <c r="M8" s="79"/>
      <c r="N8" s="79"/>
      <c r="O8" s="79"/>
      <c r="P8" s="81">
        <f>SUM(F8:O8)</f>
        <v>312500</v>
      </c>
      <c r="Q8" s="101"/>
    </row>
    <row r="9" spans="1:17" x14ac:dyDescent="0.25">
      <c r="A9" s="102" t="s">
        <v>4</v>
      </c>
      <c r="B9" s="103" t="s">
        <v>42</v>
      </c>
      <c r="C9" s="103" t="s">
        <v>78</v>
      </c>
      <c r="D9" s="64" t="s">
        <v>202</v>
      </c>
      <c r="E9" s="64"/>
      <c r="F9" s="65"/>
      <c r="G9" s="65">
        <v>800</v>
      </c>
      <c r="H9" s="65">
        <v>1500</v>
      </c>
      <c r="I9" s="65">
        <v>1800</v>
      </c>
      <c r="J9" s="65">
        <v>2500</v>
      </c>
      <c r="K9" s="65">
        <v>3400</v>
      </c>
      <c r="L9" s="65"/>
      <c r="M9" s="65"/>
      <c r="N9" s="65"/>
      <c r="O9" s="65"/>
      <c r="P9" s="75"/>
      <c r="Q9" s="104" t="s">
        <v>206</v>
      </c>
    </row>
    <row r="10" spans="1:17" x14ac:dyDescent="0.25">
      <c r="A10" s="102"/>
      <c r="B10" s="103"/>
      <c r="C10" s="103"/>
      <c r="D10" s="64" t="s">
        <v>158</v>
      </c>
      <c r="E10" s="64"/>
      <c r="F10" s="65"/>
      <c r="G10" s="65">
        <v>0.5</v>
      </c>
      <c r="H10" s="65">
        <v>0.5</v>
      </c>
      <c r="I10" s="65">
        <v>0.5</v>
      </c>
      <c r="J10" s="65">
        <v>0.5</v>
      </c>
      <c r="K10" s="65">
        <v>0.5</v>
      </c>
      <c r="L10" s="65"/>
      <c r="M10" s="65"/>
      <c r="N10" s="65"/>
      <c r="O10" s="65"/>
      <c r="P10" s="75"/>
      <c r="Q10" s="104"/>
    </row>
    <row r="11" spans="1:17" x14ac:dyDescent="0.25">
      <c r="A11" s="102"/>
      <c r="B11" s="103"/>
      <c r="C11" s="103"/>
      <c r="D11" s="64"/>
      <c r="E11" s="64"/>
      <c r="F11" s="65"/>
      <c r="G11" s="65">
        <v>0.25</v>
      </c>
      <c r="H11" s="65">
        <v>0.25</v>
      </c>
      <c r="I11" s="65">
        <v>0.25</v>
      </c>
      <c r="J11" s="65">
        <v>0.25</v>
      </c>
      <c r="K11" s="65">
        <v>0.25</v>
      </c>
      <c r="L11" s="65"/>
      <c r="M11" s="65"/>
      <c r="N11" s="65"/>
      <c r="O11" s="65"/>
      <c r="P11" s="75"/>
      <c r="Q11" s="104"/>
    </row>
    <row r="12" spans="1:17" x14ac:dyDescent="0.25">
      <c r="A12" s="102"/>
      <c r="B12" s="103"/>
      <c r="C12" s="103"/>
      <c r="D12" s="64" t="s">
        <v>159</v>
      </c>
      <c r="E12" s="64" t="s">
        <v>150</v>
      </c>
      <c r="F12" s="65"/>
      <c r="G12" s="66">
        <v>450</v>
      </c>
      <c r="H12" s="66">
        <v>450</v>
      </c>
      <c r="I12" s="66">
        <v>450</v>
      </c>
      <c r="J12" s="66">
        <v>450</v>
      </c>
      <c r="K12" s="66">
        <v>450</v>
      </c>
      <c r="L12" s="65"/>
      <c r="M12" s="65"/>
      <c r="N12" s="65"/>
      <c r="O12" s="65"/>
      <c r="P12" s="75"/>
      <c r="Q12" s="104"/>
    </row>
    <row r="13" spans="1:17" x14ac:dyDescent="0.25">
      <c r="A13" s="102"/>
      <c r="B13" s="103"/>
      <c r="C13" s="103"/>
      <c r="D13" s="64"/>
      <c r="E13" s="64" t="s">
        <v>151</v>
      </c>
      <c r="F13" s="65"/>
      <c r="G13" s="66">
        <v>240</v>
      </c>
      <c r="H13" s="66">
        <v>240</v>
      </c>
      <c r="I13" s="66">
        <v>240</v>
      </c>
      <c r="J13" s="66">
        <v>240</v>
      </c>
      <c r="K13" s="66">
        <v>240</v>
      </c>
      <c r="L13" s="65"/>
      <c r="M13" s="65"/>
      <c r="N13" s="65"/>
      <c r="O13" s="65"/>
      <c r="P13" s="75"/>
      <c r="Q13" s="104"/>
    </row>
    <row r="14" spans="1:17" x14ac:dyDescent="0.25">
      <c r="A14" s="102"/>
      <c r="B14" s="103"/>
      <c r="C14" s="103"/>
      <c r="D14" s="64" t="s">
        <v>160</v>
      </c>
      <c r="E14" s="64" t="s">
        <v>150</v>
      </c>
      <c r="F14" s="65"/>
      <c r="G14" s="66">
        <f>G9*G10*G12</f>
        <v>180000</v>
      </c>
      <c r="H14" s="66">
        <f>H9*H10*H12</f>
        <v>337500</v>
      </c>
      <c r="I14" s="66">
        <f>I9*I10*I12</f>
        <v>405000</v>
      </c>
      <c r="J14" s="66">
        <f>J9*J10*J12</f>
        <v>562500</v>
      </c>
      <c r="K14" s="66">
        <f>K9*K10*K12</f>
        <v>765000</v>
      </c>
      <c r="L14" s="65"/>
      <c r="M14" s="65"/>
      <c r="N14" s="65"/>
      <c r="O14" s="65"/>
      <c r="P14" s="75">
        <f t="shared" ref="P14:P19" si="0">SUM(F14:O14)</f>
        <v>2250000</v>
      </c>
      <c r="Q14" s="104"/>
    </row>
    <row r="15" spans="1:17" x14ac:dyDescent="0.25">
      <c r="A15" s="102"/>
      <c r="B15" s="103"/>
      <c r="C15" s="103"/>
      <c r="D15" s="64"/>
      <c r="E15" s="64" t="s">
        <v>151</v>
      </c>
      <c r="F15" s="65"/>
      <c r="G15" s="66">
        <f>G9*G11*G13</f>
        <v>48000</v>
      </c>
      <c r="H15" s="66">
        <f>H9*H11*H13</f>
        <v>90000</v>
      </c>
      <c r="I15" s="66">
        <f>I9*I11*I13</f>
        <v>108000</v>
      </c>
      <c r="J15" s="66">
        <f>J9*J11*J13</f>
        <v>150000</v>
      </c>
      <c r="K15" s="66">
        <f>K9*K11*K13</f>
        <v>204000</v>
      </c>
      <c r="L15" s="65"/>
      <c r="M15" s="65"/>
      <c r="N15" s="65"/>
      <c r="O15" s="65"/>
      <c r="P15" s="75">
        <f t="shared" si="0"/>
        <v>600000</v>
      </c>
      <c r="Q15" s="104"/>
    </row>
    <row r="16" spans="1:17" x14ac:dyDescent="0.25">
      <c r="A16" s="102"/>
      <c r="B16" s="103"/>
      <c r="C16" s="103"/>
      <c r="D16" s="77" t="s">
        <v>155</v>
      </c>
      <c r="E16" s="77"/>
      <c r="F16" s="79"/>
      <c r="G16" s="80">
        <f>G14-G15</f>
        <v>132000</v>
      </c>
      <c r="H16" s="80">
        <f>H14-H15</f>
        <v>247500</v>
      </c>
      <c r="I16" s="80">
        <f>I14-I15</f>
        <v>297000</v>
      </c>
      <c r="J16" s="80">
        <f>J14-J15</f>
        <v>412500</v>
      </c>
      <c r="K16" s="80">
        <f>K14-K15</f>
        <v>561000</v>
      </c>
      <c r="L16" s="79"/>
      <c r="M16" s="79"/>
      <c r="N16" s="79"/>
      <c r="O16" s="79"/>
      <c r="P16" s="81">
        <f t="shared" si="0"/>
        <v>1650000</v>
      </c>
      <c r="Q16" s="104"/>
    </row>
    <row r="17" spans="1:17" x14ac:dyDescent="0.25">
      <c r="A17" s="97" t="s">
        <v>20</v>
      </c>
      <c r="B17" s="105" t="s">
        <v>21</v>
      </c>
      <c r="C17" s="106" t="s">
        <v>41</v>
      </c>
      <c r="D17" s="55" t="s">
        <v>161</v>
      </c>
      <c r="E17" s="55" t="s">
        <v>150</v>
      </c>
      <c r="F17" s="56"/>
      <c r="G17" s="56"/>
      <c r="H17" s="53">
        <v>700000</v>
      </c>
      <c r="I17" s="53">
        <v>700000</v>
      </c>
      <c r="J17" s="53">
        <v>700000</v>
      </c>
      <c r="K17" s="53">
        <v>700000</v>
      </c>
      <c r="L17" s="53">
        <v>700000</v>
      </c>
      <c r="M17" s="53">
        <v>700000</v>
      </c>
      <c r="N17" s="53">
        <v>700000</v>
      </c>
      <c r="O17" s="53">
        <v>700000</v>
      </c>
      <c r="P17" s="74">
        <f t="shared" si="0"/>
        <v>5600000</v>
      </c>
      <c r="Q17" s="107" t="s">
        <v>216</v>
      </c>
    </row>
    <row r="18" spans="1:17" x14ac:dyDescent="0.25">
      <c r="A18" s="97"/>
      <c r="B18" s="105"/>
      <c r="C18" s="106"/>
      <c r="D18" s="55"/>
      <c r="E18" s="55" t="s">
        <v>151</v>
      </c>
      <c r="F18" s="56"/>
      <c r="G18" s="56"/>
      <c r="H18" s="53">
        <f t="shared" ref="H18:O18" si="1">2500000*0.15</f>
        <v>375000</v>
      </c>
      <c r="I18" s="53">
        <f t="shared" si="1"/>
        <v>375000</v>
      </c>
      <c r="J18" s="53">
        <f t="shared" si="1"/>
        <v>375000</v>
      </c>
      <c r="K18" s="53">
        <f t="shared" si="1"/>
        <v>375000</v>
      </c>
      <c r="L18" s="53">
        <f t="shared" si="1"/>
        <v>375000</v>
      </c>
      <c r="M18" s="53">
        <f t="shared" si="1"/>
        <v>375000</v>
      </c>
      <c r="N18" s="53">
        <f t="shared" si="1"/>
        <v>375000</v>
      </c>
      <c r="O18" s="53">
        <f t="shared" si="1"/>
        <v>375000</v>
      </c>
      <c r="P18" s="74">
        <f t="shared" si="0"/>
        <v>3000000</v>
      </c>
      <c r="Q18" s="107"/>
    </row>
    <row r="19" spans="1:17" x14ac:dyDescent="0.25">
      <c r="A19" s="97"/>
      <c r="B19" s="105"/>
      <c r="C19" s="106"/>
      <c r="D19" s="85" t="s">
        <v>155</v>
      </c>
      <c r="E19" s="77"/>
      <c r="F19" s="79"/>
      <c r="G19" s="79"/>
      <c r="H19" s="83">
        <f>H17-H18</f>
        <v>325000</v>
      </c>
      <c r="I19" s="83">
        <f t="shared" ref="I19:O19" si="2">I17-I18</f>
        <v>325000</v>
      </c>
      <c r="J19" s="83">
        <f t="shared" si="2"/>
        <v>325000</v>
      </c>
      <c r="K19" s="83">
        <f t="shared" si="2"/>
        <v>325000</v>
      </c>
      <c r="L19" s="83">
        <f t="shared" si="2"/>
        <v>325000</v>
      </c>
      <c r="M19" s="83">
        <f t="shared" si="2"/>
        <v>325000</v>
      </c>
      <c r="N19" s="83">
        <f t="shared" si="2"/>
        <v>325000</v>
      </c>
      <c r="O19" s="83">
        <f t="shared" si="2"/>
        <v>325000</v>
      </c>
      <c r="P19" s="81">
        <f t="shared" si="0"/>
        <v>2600000</v>
      </c>
      <c r="Q19" s="107"/>
    </row>
    <row r="20" spans="1:17" x14ac:dyDescent="0.25">
      <c r="A20" s="102" t="s">
        <v>4</v>
      </c>
      <c r="B20" s="103" t="s">
        <v>5</v>
      </c>
      <c r="C20" s="103" t="s">
        <v>64</v>
      </c>
      <c r="D20" s="64" t="s">
        <v>162</v>
      </c>
      <c r="E20" s="64"/>
      <c r="F20" s="67">
        <v>20000000</v>
      </c>
      <c r="G20" s="67">
        <v>20000000</v>
      </c>
      <c r="H20" s="67">
        <v>20000000</v>
      </c>
      <c r="I20" s="67">
        <v>20000000</v>
      </c>
      <c r="J20" s="67">
        <v>20000000</v>
      </c>
      <c r="K20" s="67">
        <v>20000000</v>
      </c>
      <c r="L20" s="67">
        <v>20000000</v>
      </c>
      <c r="M20" s="67">
        <v>20000000</v>
      </c>
      <c r="N20" s="67">
        <v>20000000</v>
      </c>
      <c r="O20" s="67">
        <v>20000000</v>
      </c>
      <c r="P20" s="75"/>
      <c r="Q20" s="104" t="s">
        <v>214</v>
      </c>
    </row>
    <row r="21" spans="1:17" x14ac:dyDescent="0.25">
      <c r="A21" s="102"/>
      <c r="B21" s="103"/>
      <c r="C21" s="103"/>
      <c r="D21" s="64" t="s">
        <v>163</v>
      </c>
      <c r="E21" s="64"/>
      <c r="F21" s="68"/>
      <c r="G21" s="68"/>
      <c r="H21" s="68">
        <v>0.1</v>
      </c>
      <c r="I21" s="68">
        <v>0.1</v>
      </c>
      <c r="J21" s="68">
        <v>0.1</v>
      </c>
      <c r="K21" s="68">
        <v>0.1</v>
      </c>
      <c r="L21" s="68">
        <v>0.1</v>
      </c>
      <c r="M21" s="68">
        <v>0.1</v>
      </c>
      <c r="N21" s="68">
        <v>0.1</v>
      </c>
      <c r="O21" s="68">
        <v>0.1</v>
      </c>
      <c r="P21" s="75"/>
      <c r="Q21" s="104"/>
    </row>
    <row r="22" spans="1:17" x14ac:dyDescent="0.25">
      <c r="A22" s="102"/>
      <c r="B22" s="103"/>
      <c r="C22" s="103"/>
      <c r="D22" s="64" t="s">
        <v>164</v>
      </c>
      <c r="E22" s="64" t="s">
        <v>150</v>
      </c>
      <c r="F22" s="68"/>
      <c r="G22" s="68"/>
      <c r="H22" s="68">
        <f>0%</f>
        <v>0</v>
      </c>
      <c r="I22" s="68">
        <f>0%</f>
        <v>0</v>
      </c>
      <c r="J22" s="68">
        <f>0%</f>
        <v>0</v>
      </c>
      <c r="K22" s="68">
        <f>0%</f>
        <v>0</v>
      </c>
      <c r="L22" s="68">
        <f>0%</f>
        <v>0</v>
      </c>
      <c r="M22" s="68">
        <f>0%</f>
        <v>0</v>
      </c>
      <c r="N22" s="68">
        <f>0%</f>
        <v>0</v>
      </c>
      <c r="O22" s="68">
        <f>0%</f>
        <v>0</v>
      </c>
      <c r="P22" s="75"/>
      <c r="Q22" s="104"/>
    </row>
    <row r="23" spans="1:17" x14ac:dyDescent="0.25">
      <c r="A23" s="102" t="s">
        <v>22</v>
      </c>
      <c r="B23" s="103" t="s">
        <v>24</v>
      </c>
      <c r="C23" s="103"/>
      <c r="D23" s="64"/>
      <c r="E23" s="64" t="s">
        <v>151</v>
      </c>
      <c r="F23" s="68"/>
      <c r="G23" s="68"/>
      <c r="H23" s="68">
        <v>0.9</v>
      </c>
      <c r="I23" s="68">
        <v>0.9</v>
      </c>
      <c r="J23" s="68">
        <v>0.9</v>
      </c>
      <c r="K23" s="68">
        <v>0.9</v>
      </c>
      <c r="L23" s="68">
        <v>0.9</v>
      </c>
      <c r="M23" s="68">
        <v>0.9</v>
      </c>
      <c r="N23" s="68">
        <v>0.9</v>
      </c>
      <c r="O23" s="68">
        <v>0.9</v>
      </c>
      <c r="P23" s="75"/>
      <c r="Q23" s="104"/>
    </row>
    <row r="24" spans="1:17" x14ac:dyDescent="0.25">
      <c r="A24" s="102"/>
      <c r="B24" s="103"/>
      <c r="C24" s="103"/>
      <c r="D24" s="64" t="s">
        <v>187</v>
      </c>
      <c r="E24" s="64" t="s">
        <v>150</v>
      </c>
      <c r="F24" s="67"/>
      <c r="G24" s="67"/>
      <c r="H24" s="67">
        <f t="shared" ref="H24:O24" si="3">H20*H21*(1-H22)/10</f>
        <v>200000</v>
      </c>
      <c r="I24" s="67">
        <f t="shared" si="3"/>
        <v>200000</v>
      </c>
      <c r="J24" s="67">
        <f t="shared" si="3"/>
        <v>200000</v>
      </c>
      <c r="K24" s="67">
        <f t="shared" si="3"/>
        <v>200000</v>
      </c>
      <c r="L24" s="67">
        <f t="shared" si="3"/>
        <v>200000</v>
      </c>
      <c r="M24" s="67">
        <f t="shared" si="3"/>
        <v>200000</v>
      </c>
      <c r="N24" s="67">
        <f t="shared" si="3"/>
        <v>200000</v>
      </c>
      <c r="O24" s="67">
        <f t="shared" si="3"/>
        <v>200000</v>
      </c>
      <c r="P24" s="75">
        <f t="shared" ref="P24:P26" si="4">SUM(F24:O24)</f>
        <v>1600000</v>
      </c>
      <c r="Q24" s="104"/>
    </row>
    <row r="25" spans="1:17" x14ac:dyDescent="0.25">
      <c r="A25" s="102"/>
      <c r="B25" s="103"/>
      <c r="C25" s="103"/>
      <c r="D25" s="64"/>
      <c r="E25" s="64" t="s">
        <v>151</v>
      </c>
      <c r="F25" s="67"/>
      <c r="G25" s="67"/>
      <c r="H25" s="67">
        <f t="shared" ref="H25:O25" si="5">H20*H21*(1-H23)/15</f>
        <v>13333.33333333333</v>
      </c>
      <c r="I25" s="67">
        <f t="shared" si="5"/>
        <v>13333.33333333333</v>
      </c>
      <c r="J25" s="67">
        <f t="shared" si="5"/>
        <v>13333.33333333333</v>
      </c>
      <c r="K25" s="67">
        <f t="shared" si="5"/>
        <v>13333.33333333333</v>
      </c>
      <c r="L25" s="67">
        <f t="shared" si="5"/>
        <v>13333.33333333333</v>
      </c>
      <c r="M25" s="67">
        <f t="shared" si="5"/>
        <v>13333.33333333333</v>
      </c>
      <c r="N25" s="67">
        <f t="shared" si="5"/>
        <v>13333.33333333333</v>
      </c>
      <c r="O25" s="67">
        <f t="shared" si="5"/>
        <v>13333.33333333333</v>
      </c>
      <c r="P25" s="75">
        <f t="shared" si="4"/>
        <v>106666.66666666664</v>
      </c>
      <c r="Q25" s="104"/>
    </row>
    <row r="26" spans="1:17" x14ac:dyDescent="0.25">
      <c r="A26" s="102"/>
      <c r="B26" s="103"/>
      <c r="C26" s="103"/>
      <c r="D26" s="77" t="s">
        <v>155</v>
      </c>
      <c r="E26" s="77"/>
      <c r="F26" s="83"/>
      <c r="G26" s="83"/>
      <c r="H26" s="83">
        <f t="shared" ref="H26:O26" si="6">H24-H25</f>
        <v>186666.66666666666</v>
      </c>
      <c r="I26" s="83">
        <f t="shared" si="6"/>
        <v>186666.66666666666</v>
      </c>
      <c r="J26" s="83">
        <f t="shared" si="6"/>
        <v>186666.66666666666</v>
      </c>
      <c r="K26" s="83">
        <f t="shared" si="6"/>
        <v>186666.66666666666</v>
      </c>
      <c r="L26" s="83">
        <f t="shared" si="6"/>
        <v>186666.66666666666</v>
      </c>
      <c r="M26" s="83">
        <f t="shared" si="6"/>
        <v>186666.66666666666</v>
      </c>
      <c r="N26" s="83">
        <f t="shared" si="6"/>
        <v>186666.66666666666</v>
      </c>
      <c r="O26" s="83">
        <f t="shared" si="6"/>
        <v>186666.66666666666</v>
      </c>
      <c r="P26" s="81">
        <f t="shared" si="4"/>
        <v>1493333.3333333335</v>
      </c>
      <c r="Q26" s="104"/>
    </row>
    <row r="27" spans="1:17" x14ac:dyDescent="0.25">
      <c r="A27" s="108" t="s">
        <v>18</v>
      </c>
      <c r="B27" s="109" t="s">
        <v>19</v>
      </c>
      <c r="C27" s="109" t="s">
        <v>63</v>
      </c>
      <c r="D27" s="55" t="s">
        <v>165</v>
      </c>
      <c r="E27" s="55"/>
      <c r="F27" s="56"/>
      <c r="G27" s="56"/>
      <c r="H27" s="56">
        <v>5</v>
      </c>
      <c r="I27" s="56">
        <v>10</v>
      </c>
      <c r="J27" s="56">
        <v>15</v>
      </c>
      <c r="K27" s="56">
        <v>20</v>
      </c>
      <c r="L27" s="56"/>
      <c r="M27" s="56"/>
      <c r="N27" s="56"/>
      <c r="O27" s="56"/>
      <c r="P27" s="74"/>
      <c r="Q27" s="110" t="s">
        <v>207</v>
      </c>
    </row>
    <row r="28" spans="1:17" x14ac:dyDescent="0.25">
      <c r="A28" s="108"/>
      <c r="B28" s="109"/>
      <c r="C28" s="109"/>
      <c r="D28" s="55" t="s">
        <v>166</v>
      </c>
      <c r="E28" s="94" t="s">
        <v>150</v>
      </c>
      <c r="F28" s="56"/>
      <c r="G28" s="56"/>
      <c r="H28" s="56">
        <v>25</v>
      </c>
      <c r="I28" s="56">
        <v>25</v>
      </c>
      <c r="J28" s="56">
        <v>25</v>
      </c>
      <c r="K28" s="56">
        <v>25</v>
      </c>
      <c r="L28" s="56"/>
      <c r="M28" s="56"/>
      <c r="N28" s="56"/>
      <c r="O28" s="56"/>
      <c r="P28" s="74"/>
      <c r="Q28" s="110"/>
    </row>
    <row r="29" spans="1:17" x14ac:dyDescent="0.25">
      <c r="A29" s="108"/>
      <c r="B29" s="109"/>
      <c r="C29" s="109"/>
      <c r="D29" s="55"/>
      <c r="E29" s="94" t="s">
        <v>151</v>
      </c>
      <c r="F29" s="56"/>
      <c r="G29" s="56"/>
      <c r="H29" s="56">
        <v>5</v>
      </c>
      <c r="I29" s="56">
        <v>5</v>
      </c>
      <c r="J29" s="56">
        <v>5</v>
      </c>
      <c r="K29" s="56">
        <v>5</v>
      </c>
      <c r="L29" s="56"/>
      <c r="M29" s="56"/>
      <c r="N29" s="56"/>
      <c r="O29" s="56"/>
      <c r="P29" s="74"/>
      <c r="Q29" s="110"/>
    </row>
    <row r="30" spans="1:17" x14ac:dyDescent="0.25">
      <c r="A30" s="108"/>
      <c r="B30" s="109"/>
      <c r="C30" s="109"/>
      <c r="D30" s="55" t="s">
        <v>159</v>
      </c>
      <c r="E30" s="94" t="s">
        <v>150</v>
      </c>
      <c r="F30" s="56"/>
      <c r="G30" s="56"/>
      <c r="H30" s="66">
        <v>450</v>
      </c>
      <c r="I30" s="66">
        <v>450</v>
      </c>
      <c r="J30" s="66">
        <v>450</v>
      </c>
      <c r="K30" s="66">
        <v>450</v>
      </c>
      <c r="L30" s="56"/>
      <c r="M30" s="56"/>
      <c r="N30" s="56"/>
      <c r="O30" s="56"/>
      <c r="P30" s="74"/>
      <c r="Q30" s="110"/>
    </row>
    <row r="31" spans="1:17" x14ac:dyDescent="0.25">
      <c r="A31" s="108"/>
      <c r="B31" s="109"/>
      <c r="C31" s="109"/>
      <c r="D31" s="55"/>
      <c r="E31" s="94" t="s">
        <v>151</v>
      </c>
      <c r="F31" s="56"/>
      <c r="G31" s="56"/>
      <c r="H31" s="53">
        <v>240</v>
      </c>
      <c r="I31" s="53">
        <v>240</v>
      </c>
      <c r="J31" s="53">
        <v>240</v>
      </c>
      <c r="K31" s="53">
        <v>240</v>
      </c>
      <c r="L31" s="56"/>
      <c r="M31" s="56"/>
      <c r="N31" s="56"/>
      <c r="O31" s="56"/>
      <c r="P31" s="74"/>
      <c r="Q31" s="110"/>
    </row>
    <row r="32" spans="1:17" x14ac:dyDescent="0.25">
      <c r="A32" s="108"/>
      <c r="B32" s="109"/>
      <c r="C32" s="109"/>
      <c r="D32" s="55" t="s">
        <v>160</v>
      </c>
      <c r="E32" s="94" t="s">
        <v>150</v>
      </c>
      <c r="F32" s="56"/>
      <c r="G32" s="56"/>
      <c r="H32" s="53">
        <f>H27*H28*H30</f>
        <v>56250</v>
      </c>
      <c r="I32" s="53">
        <f t="shared" ref="I32:K32" si="7">I27*I28*I30</f>
        <v>112500</v>
      </c>
      <c r="J32" s="53">
        <f t="shared" si="7"/>
        <v>168750</v>
      </c>
      <c r="K32" s="53">
        <f t="shared" si="7"/>
        <v>225000</v>
      </c>
      <c r="L32" s="56"/>
      <c r="M32" s="56"/>
      <c r="N32" s="56"/>
      <c r="O32" s="56"/>
      <c r="P32" s="74">
        <f t="shared" ref="P32:P34" si="8">SUM(F32:O32)</f>
        <v>562500</v>
      </c>
      <c r="Q32" s="110"/>
    </row>
    <row r="33" spans="1:17" x14ac:dyDescent="0.25">
      <c r="A33" s="108"/>
      <c r="B33" s="109"/>
      <c r="C33" s="109"/>
      <c r="D33" s="56"/>
      <c r="E33" s="94" t="s">
        <v>151</v>
      </c>
      <c r="F33" s="56"/>
      <c r="G33" s="56"/>
      <c r="H33" s="53">
        <f>H27*H29*H31</f>
        <v>6000</v>
      </c>
      <c r="I33" s="53">
        <f t="shared" ref="I33:K33" si="9">I27*I29*I31</f>
        <v>12000</v>
      </c>
      <c r="J33" s="53">
        <f t="shared" si="9"/>
        <v>18000</v>
      </c>
      <c r="K33" s="53">
        <f t="shared" si="9"/>
        <v>24000</v>
      </c>
      <c r="L33" s="56"/>
      <c r="M33" s="56"/>
      <c r="N33" s="56"/>
      <c r="O33" s="56"/>
      <c r="P33" s="74">
        <f t="shared" si="8"/>
        <v>60000</v>
      </c>
      <c r="Q33" s="110"/>
    </row>
    <row r="34" spans="1:17" x14ac:dyDescent="0.25">
      <c r="A34" s="108"/>
      <c r="B34" s="109"/>
      <c r="C34" s="109"/>
      <c r="D34" s="77" t="s">
        <v>155</v>
      </c>
      <c r="E34" s="77"/>
      <c r="F34" s="79"/>
      <c r="G34" s="79"/>
      <c r="H34" s="83">
        <f>H32-H33</f>
        <v>50250</v>
      </c>
      <c r="I34" s="83">
        <f t="shared" ref="I34:K34" si="10">I32-I33</f>
        <v>100500</v>
      </c>
      <c r="J34" s="83">
        <f t="shared" si="10"/>
        <v>150750</v>
      </c>
      <c r="K34" s="83">
        <f t="shared" si="10"/>
        <v>201000</v>
      </c>
      <c r="L34" s="79"/>
      <c r="M34" s="79"/>
      <c r="N34" s="79"/>
      <c r="O34" s="79"/>
      <c r="P34" s="81">
        <f t="shared" si="8"/>
        <v>502500</v>
      </c>
      <c r="Q34" s="110"/>
    </row>
    <row r="35" spans="1:17" x14ac:dyDescent="0.25">
      <c r="A35" s="102" t="s">
        <v>31</v>
      </c>
      <c r="B35" s="103" t="s">
        <v>32</v>
      </c>
      <c r="C35" s="103" t="s">
        <v>33</v>
      </c>
      <c r="D35" s="64" t="s">
        <v>168</v>
      </c>
      <c r="E35" s="64"/>
      <c r="F35" s="65"/>
      <c r="G35" s="65"/>
      <c r="H35" s="65">
        <v>150000</v>
      </c>
      <c r="I35" s="65">
        <v>300000</v>
      </c>
      <c r="J35" s="65">
        <v>450000</v>
      </c>
      <c r="K35" s="65">
        <v>600000</v>
      </c>
      <c r="L35" s="65">
        <v>750000</v>
      </c>
      <c r="M35" s="65">
        <v>950000</v>
      </c>
      <c r="N35" s="65">
        <v>950000</v>
      </c>
      <c r="O35" s="65">
        <v>950000</v>
      </c>
      <c r="P35" s="75"/>
      <c r="Q35" s="104" t="s">
        <v>208</v>
      </c>
    </row>
    <row r="36" spans="1:17" x14ac:dyDescent="0.25">
      <c r="A36" s="102"/>
      <c r="B36" s="103"/>
      <c r="C36" s="103"/>
      <c r="D36" s="64" t="s">
        <v>189</v>
      </c>
      <c r="E36" s="64"/>
      <c r="F36" s="65"/>
      <c r="G36" s="65"/>
      <c r="H36" s="68">
        <v>0.3</v>
      </c>
      <c r="I36" s="68">
        <v>0.3</v>
      </c>
      <c r="J36" s="68">
        <v>0.35</v>
      </c>
      <c r="K36" s="68">
        <v>0.35</v>
      </c>
      <c r="L36" s="68">
        <v>0.35</v>
      </c>
      <c r="M36" s="68">
        <v>0.4</v>
      </c>
      <c r="N36" s="68">
        <v>0.4</v>
      </c>
      <c r="O36" s="68">
        <v>0.4</v>
      </c>
      <c r="P36" s="75"/>
      <c r="Q36" s="104"/>
    </row>
    <row r="37" spans="1:17" x14ac:dyDescent="0.25">
      <c r="A37" s="102"/>
      <c r="B37" s="103"/>
      <c r="C37" s="103"/>
      <c r="D37" s="64" t="s">
        <v>190</v>
      </c>
      <c r="E37" s="64"/>
      <c r="F37" s="65"/>
      <c r="G37" s="65"/>
      <c r="H37" s="68">
        <v>0.7</v>
      </c>
      <c r="I37" s="68">
        <v>0.7</v>
      </c>
      <c r="J37" s="68">
        <v>0.65</v>
      </c>
      <c r="K37" s="68">
        <v>0.65</v>
      </c>
      <c r="L37" s="68">
        <v>0.65</v>
      </c>
      <c r="M37" s="68">
        <v>0.6</v>
      </c>
      <c r="N37" s="68">
        <v>0.6</v>
      </c>
      <c r="O37" s="68">
        <v>0.6</v>
      </c>
      <c r="P37" s="75"/>
      <c r="Q37" s="104"/>
    </row>
    <row r="38" spans="1:17" x14ac:dyDescent="0.25">
      <c r="A38" s="102"/>
      <c r="B38" s="103"/>
      <c r="C38" s="103"/>
      <c r="D38" s="64" t="s">
        <v>188</v>
      </c>
      <c r="E38" s="64"/>
      <c r="F38" s="65"/>
      <c r="G38" s="65"/>
      <c r="H38" s="65">
        <f>1400+G9</f>
        <v>2200</v>
      </c>
      <c r="I38" s="65">
        <f t="shared" ref="I38:O38" si="11">H38+H9</f>
        <v>3700</v>
      </c>
      <c r="J38" s="65">
        <f t="shared" si="11"/>
        <v>5500</v>
      </c>
      <c r="K38" s="65">
        <f t="shared" si="11"/>
        <v>8000</v>
      </c>
      <c r="L38" s="65">
        <f t="shared" si="11"/>
        <v>11400</v>
      </c>
      <c r="M38" s="65">
        <f t="shared" si="11"/>
        <v>11400</v>
      </c>
      <c r="N38" s="65">
        <f t="shared" si="11"/>
        <v>11400</v>
      </c>
      <c r="O38" s="65">
        <f t="shared" si="11"/>
        <v>11400</v>
      </c>
      <c r="P38" s="75"/>
      <c r="Q38" s="104"/>
    </row>
    <row r="39" spans="1:17" x14ac:dyDescent="0.25">
      <c r="A39" s="102"/>
      <c r="B39" s="103"/>
      <c r="C39" s="103"/>
      <c r="D39" s="70" t="s">
        <v>203</v>
      </c>
      <c r="E39" s="70" t="s">
        <v>150</v>
      </c>
      <c r="F39" s="65"/>
      <c r="G39" s="65"/>
      <c r="H39" s="71">
        <v>2</v>
      </c>
      <c r="I39" s="71">
        <f t="shared" ref="I39:O39" si="12">H39/H38*I38</f>
        <v>3.3636363636363638</v>
      </c>
      <c r="J39" s="71">
        <f t="shared" si="12"/>
        <v>5</v>
      </c>
      <c r="K39" s="71">
        <f t="shared" si="12"/>
        <v>7.2727272727272725</v>
      </c>
      <c r="L39" s="71">
        <f t="shared" si="12"/>
        <v>10.363636363636363</v>
      </c>
      <c r="M39" s="71">
        <f t="shared" si="12"/>
        <v>10.363636363636363</v>
      </c>
      <c r="N39" s="71">
        <f t="shared" si="12"/>
        <v>10.363636363636363</v>
      </c>
      <c r="O39" s="71">
        <f t="shared" si="12"/>
        <v>10.363636363636363</v>
      </c>
      <c r="P39" s="75"/>
      <c r="Q39" s="104"/>
    </row>
    <row r="40" spans="1:17" x14ac:dyDescent="0.25">
      <c r="A40" s="102"/>
      <c r="B40" s="103"/>
      <c r="C40" s="103"/>
      <c r="D40" s="70"/>
      <c r="E40" s="70" t="s">
        <v>151</v>
      </c>
      <c r="F40" s="65"/>
      <c r="G40" s="65"/>
      <c r="H40" s="65">
        <v>1</v>
      </c>
      <c r="I40" s="65">
        <v>1</v>
      </c>
      <c r="J40" s="65">
        <v>1</v>
      </c>
      <c r="K40" s="65">
        <v>1</v>
      </c>
      <c r="L40" s="65">
        <v>1</v>
      </c>
      <c r="M40" s="65">
        <v>1</v>
      </c>
      <c r="N40" s="65">
        <v>1</v>
      </c>
      <c r="O40" s="65">
        <v>1</v>
      </c>
      <c r="P40" s="75"/>
      <c r="Q40" s="104"/>
    </row>
    <row r="41" spans="1:17" x14ac:dyDescent="0.25">
      <c r="A41" s="102"/>
      <c r="B41" s="103"/>
      <c r="C41" s="103"/>
      <c r="D41" s="70" t="s">
        <v>169</v>
      </c>
      <c r="E41" s="70"/>
      <c r="F41" s="65"/>
      <c r="G41" s="65"/>
      <c r="H41" s="66">
        <v>4.84</v>
      </c>
      <c r="I41" s="66">
        <v>4.84</v>
      </c>
      <c r="J41" s="66">
        <v>4.84</v>
      </c>
      <c r="K41" s="66">
        <v>4.84</v>
      </c>
      <c r="L41" s="66">
        <v>4.84</v>
      </c>
      <c r="M41" s="66">
        <v>4.84</v>
      </c>
      <c r="N41" s="66">
        <v>4.84</v>
      </c>
      <c r="O41" s="66">
        <v>4.84</v>
      </c>
      <c r="P41" s="75"/>
      <c r="Q41" s="104"/>
    </row>
    <row r="42" spans="1:17" x14ac:dyDescent="0.25">
      <c r="A42" s="102"/>
      <c r="B42" s="103"/>
      <c r="C42" s="103"/>
      <c r="D42" s="70" t="s">
        <v>191</v>
      </c>
      <c r="E42" s="70"/>
      <c r="F42" s="65"/>
      <c r="G42" s="65"/>
      <c r="H42" s="66">
        <v>15</v>
      </c>
      <c r="I42" s="66">
        <v>15</v>
      </c>
      <c r="J42" s="66">
        <v>15</v>
      </c>
      <c r="K42" s="66">
        <v>15</v>
      </c>
      <c r="L42" s="66">
        <v>15</v>
      </c>
      <c r="M42" s="66">
        <v>15</v>
      </c>
      <c r="N42" s="66">
        <v>15</v>
      </c>
      <c r="O42" s="66">
        <v>15</v>
      </c>
      <c r="P42" s="75"/>
      <c r="Q42" s="104"/>
    </row>
    <row r="43" spans="1:17" x14ac:dyDescent="0.25">
      <c r="A43" s="102"/>
      <c r="B43" s="103"/>
      <c r="C43" s="103"/>
      <c r="D43" s="70" t="s">
        <v>167</v>
      </c>
      <c r="E43" s="70" t="s">
        <v>150</v>
      </c>
      <c r="F43" s="65"/>
      <c r="G43" s="65"/>
      <c r="H43" s="72">
        <f t="shared" ref="H43:O43" si="13">H35*H36*H39*H41+H35*H37*H39*H42/60</f>
        <v>488100</v>
      </c>
      <c r="I43" s="72">
        <f t="shared" si="13"/>
        <v>1641790.9090909094</v>
      </c>
      <c r="J43" s="72">
        <f t="shared" si="13"/>
        <v>4177125</v>
      </c>
      <c r="K43" s="72">
        <f t="shared" si="13"/>
        <v>8101090.9090909092</v>
      </c>
      <c r="L43" s="72">
        <f t="shared" si="13"/>
        <v>14430068.181818182</v>
      </c>
      <c r="M43" s="72">
        <f t="shared" si="13"/>
        <v>20537618.18181818</v>
      </c>
      <c r="N43" s="72">
        <f t="shared" si="13"/>
        <v>20537618.18181818</v>
      </c>
      <c r="O43" s="72">
        <f t="shared" si="13"/>
        <v>20537618.18181818</v>
      </c>
      <c r="P43" s="75">
        <f t="shared" ref="P43:P44" si="14">SUM(F43:O43)</f>
        <v>90451029.545454532</v>
      </c>
      <c r="Q43" s="104"/>
    </row>
    <row r="44" spans="1:17" x14ac:dyDescent="0.25">
      <c r="A44" s="102"/>
      <c r="B44" s="103"/>
      <c r="C44" s="103"/>
      <c r="D44" s="70"/>
      <c r="E44" s="70" t="s">
        <v>151</v>
      </c>
      <c r="F44" s="65"/>
      <c r="G44" s="65"/>
      <c r="H44" s="72">
        <f t="shared" ref="H44:O44" si="15">H35*H36*H40*H41+H35*H37*H40*H42/60</f>
        <v>244050</v>
      </c>
      <c r="I44" s="72">
        <f t="shared" si="15"/>
        <v>488100</v>
      </c>
      <c r="J44" s="72">
        <f t="shared" si="15"/>
        <v>835425</v>
      </c>
      <c r="K44" s="72">
        <f t="shared" si="15"/>
        <v>1113900</v>
      </c>
      <c r="L44" s="72">
        <f t="shared" si="15"/>
        <v>1392375</v>
      </c>
      <c r="M44" s="72">
        <f t="shared" si="15"/>
        <v>1981700</v>
      </c>
      <c r="N44" s="72">
        <f t="shared" si="15"/>
        <v>1981700</v>
      </c>
      <c r="O44" s="72">
        <f t="shared" si="15"/>
        <v>1981700</v>
      </c>
      <c r="P44" s="75">
        <f t="shared" si="14"/>
        <v>10018950</v>
      </c>
      <c r="Q44" s="104"/>
    </row>
    <row r="45" spans="1:17" x14ac:dyDescent="0.25">
      <c r="A45" s="102"/>
      <c r="B45" s="103"/>
      <c r="C45" s="103"/>
      <c r="D45" s="85" t="s">
        <v>193</v>
      </c>
      <c r="E45" s="85"/>
      <c r="F45" s="79"/>
      <c r="G45" s="79"/>
      <c r="H45" s="86">
        <f t="shared" ref="H45:O45" si="16">H43-H44</f>
        <v>244050</v>
      </c>
      <c r="I45" s="86">
        <f t="shared" si="16"/>
        <v>1153690.9090909094</v>
      </c>
      <c r="J45" s="86">
        <f t="shared" si="16"/>
        <v>3341700</v>
      </c>
      <c r="K45" s="86">
        <f t="shared" si="16"/>
        <v>6987190.9090909092</v>
      </c>
      <c r="L45" s="86">
        <f t="shared" si="16"/>
        <v>13037693.181818182</v>
      </c>
      <c r="M45" s="86">
        <f t="shared" si="16"/>
        <v>18555918.18181818</v>
      </c>
      <c r="N45" s="86">
        <f t="shared" si="16"/>
        <v>18555918.18181818</v>
      </c>
      <c r="O45" s="86">
        <f t="shared" si="16"/>
        <v>18555918.18181818</v>
      </c>
      <c r="P45" s="81">
        <f>SUM(F45:O45)</f>
        <v>80432079.545454532</v>
      </c>
      <c r="Q45" s="104"/>
    </row>
    <row r="46" spans="1:17" ht="12" customHeight="1" x14ac:dyDescent="0.25">
      <c r="A46" s="97" t="s">
        <v>4</v>
      </c>
      <c r="B46" s="105" t="s">
        <v>6</v>
      </c>
      <c r="C46" s="105" t="s">
        <v>66</v>
      </c>
      <c r="D46" s="55" t="s">
        <v>170</v>
      </c>
      <c r="E46" s="55"/>
      <c r="F46" s="56"/>
      <c r="G46" s="56">
        <v>800</v>
      </c>
      <c r="H46" s="56">
        <v>1500</v>
      </c>
      <c r="I46" s="56">
        <v>1800</v>
      </c>
      <c r="J46" s="56">
        <v>2500</v>
      </c>
      <c r="K46" s="56">
        <v>3400</v>
      </c>
      <c r="L46" s="56"/>
      <c r="M46" s="56"/>
      <c r="N46" s="56"/>
      <c r="O46" s="56"/>
      <c r="P46" s="74"/>
      <c r="Q46" s="107" t="s">
        <v>209</v>
      </c>
    </row>
    <row r="47" spans="1:17" x14ac:dyDescent="0.25">
      <c r="A47" s="97"/>
      <c r="B47" s="105"/>
      <c r="C47" s="105"/>
      <c r="D47" s="55" t="s">
        <v>192</v>
      </c>
      <c r="E47" s="55" t="s">
        <v>150</v>
      </c>
      <c r="F47" s="56"/>
      <c r="G47" s="58">
        <v>3</v>
      </c>
      <c r="H47" s="58">
        <v>3</v>
      </c>
      <c r="I47" s="58">
        <v>3</v>
      </c>
      <c r="J47" s="58">
        <v>3</v>
      </c>
      <c r="K47" s="58">
        <v>3</v>
      </c>
      <c r="L47" s="56"/>
      <c r="M47" s="56"/>
      <c r="N47" s="56"/>
      <c r="O47" s="56"/>
      <c r="P47" s="74"/>
      <c r="Q47" s="107"/>
    </row>
    <row r="48" spans="1:17" x14ac:dyDescent="0.25">
      <c r="A48" s="97"/>
      <c r="B48" s="105"/>
      <c r="C48" s="105"/>
      <c r="D48" s="55"/>
      <c r="E48" s="55" t="s">
        <v>151</v>
      </c>
      <c r="F48" s="56"/>
      <c r="G48" s="58">
        <v>1</v>
      </c>
      <c r="H48" s="58">
        <v>1</v>
      </c>
      <c r="I48" s="58">
        <v>1</v>
      </c>
      <c r="J48" s="58">
        <v>1</v>
      </c>
      <c r="K48" s="58">
        <v>1</v>
      </c>
      <c r="L48" s="56"/>
      <c r="M48" s="56"/>
      <c r="N48" s="56"/>
      <c r="O48" s="56"/>
      <c r="P48" s="74"/>
      <c r="Q48" s="107"/>
    </row>
    <row r="49" spans="1:17" x14ac:dyDescent="0.25">
      <c r="A49" s="97"/>
      <c r="B49" s="105"/>
      <c r="C49" s="105"/>
      <c r="D49" s="55" t="s">
        <v>159</v>
      </c>
      <c r="E49" s="55" t="s">
        <v>150</v>
      </c>
      <c r="F49" s="56"/>
      <c r="G49" s="59">
        <v>450</v>
      </c>
      <c r="H49" s="59">
        <v>450</v>
      </c>
      <c r="I49" s="59">
        <v>450</v>
      </c>
      <c r="J49" s="59">
        <v>450</v>
      </c>
      <c r="K49" s="59">
        <v>450</v>
      </c>
      <c r="L49" s="57"/>
      <c r="M49" s="56"/>
      <c r="N49" s="56"/>
      <c r="O49" s="56"/>
      <c r="P49" s="74"/>
      <c r="Q49" s="107"/>
    </row>
    <row r="50" spans="1:17" x14ac:dyDescent="0.25">
      <c r="A50" s="97"/>
      <c r="B50" s="105"/>
      <c r="C50" s="105"/>
      <c r="D50" s="55"/>
      <c r="E50" s="55" t="s">
        <v>151</v>
      </c>
      <c r="F50" s="56"/>
      <c r="G50" s="57">
        <v>240</v>
      </c>
      <c r="H50" s="57">
        <v>240</v>
      </c>
      <c r="I50" s="57">
        <v>240</v>
      </c>
      <c r="J50" s="57">
        <v>240</v>
      </c>
      <c r="K50" s="57">
        <v>240</v>
      </c>
      <c r="L50" s="57"/>
      <c r="M50" s="56"/>
      <c r="N50" s="56"/>
      <c r="O50" s="56"/>
      <c r="P50" s="74"/>
      <c r="Q50" s="107"/>
    </row>
    <row r="51" spans="1:17" x14ac:dyDescent="0.25">
      <c r="A51" s="97"/>
      <c r="B51" s="105"/>
      <c r="C51" s="105"/>
      <c r="D51" s="55" t="s">
        <v>160</v>
      </c>
      <c r="E51" s="55"/>
      <c r="F51" s="56"/>
      <c r="G51" s="60">
        <f>G46*G47*G49</f>
        <v>1080000</v>
      </c>
      <c r="H51" s="60">
        <f>H46*H47*H49</f>
        <v>2025000</v>
      </c>
      <c r="I51" s="60">
        <f>I46*I47*I49</f>
        <v>2430000</v>
      </c>
      <c r="J51" s="60">
        <f>J46*J47*J49</f>
        <v>3375000</v>
      </c>
      <c r="K51" s="60">
        <f>K46*K47*K49</f>
        <v>4590000</v>
      </c>
      <c r="L51" s="56"/>
      <c r="M51" s="56"/>
      <c r="N51" s="56"/>
      <c r="O51" s="56"/>
      <c r="P51" s="74"/>
      <c r="Q51" s="107"/>
    </row>
    <row r="52" spans="1:17" x14ac:dyDescent="0.25">
      <c r="A52" s="97"/>
      <c r="B52" s="105"/>
      <c r="C52" s="105"/>
      <c r="D52" s="55"/>
      <c r="E52" s="55"/>
      <c r="F52" s="56"/>
      <c r="G52" s="60">
        <f>G46*G48*G50</f>
        <v>192000</v>
      </c>
      <c r="H52" s="60">
        <f>H46*H48*H50</f>
        <v>360000</v>
      </c>
      <c r="I52" s="60">
        <f>I46*I48*I50</f>
        <v>432000</v>
      </c>
      <c r="J52" s="60">
        <f>J46*J48*J50</f>
        <v>600000</v>
      </c>
      <c r="K52" s="60">
        <f>K46*K48*K50</f>
        <v>816000</v>
      </c>
      <c r="L52" s="56"/>
      <c r="M52" s="56"/>
      <c r="N52" s="56"/>
      <c r="O52" s="56"/>
      <c r="P52" s="74"/>
      <c r="Q52" s="107"/>
    </row>
    <row r="53" spans="1:17" x14ac:dyDescent="0.25">
      <c r="A53" s="97"/>
      <c r="B53" s="105"/>
      <c r="C53" s="105"/>
      <c r="D53" s="77" t="s">
        <v>155</v>
      </c>
      <c r="E53" s="77"/>
      <c r="F53" s="79"/>
      <c r="G53" s="84">
        <f>G51-G52</f>
        <v>888000</v>
      </c>
      <c r="H53" s="84">
        <f>H51-H52</f>
        <v>1665000</v>
      </c>
      <c r="I53" s="84">
        <f>I51-I52</f>
        <v>1998000</v>
      </c>
      <c r="J53" s="84">
        <f>J51-J52</f>
        <v>2775000</v>
      </c>
      <c r="K53" s="84">
        <f>K51-K52</f>
        <v>3774000</v>
      </c>
      <c r="L53" s="84"/>
      <c r="M53" s="79"/>
      <c r="N53" s="79"/>
      <c r="O53" s="79"/>
      <c r="P53" s="81">
        <f>SUM(F53:O53)</f>
        <v>11100000</v>
      </c>
      <c r="Q53" s="107"/>
    </row>
    <row r="54" spans="1:17" x14ac:dyDescent="0.25">
      <c r="A54" s="102" t="s">
        <v>4</v>
      </c>
      <c r="B54" s="103" t="s">
        <v>7</v>
      </c>
      <c r="C54" s="103" t="s">
        <v>71</v>
      </c>
      <c r="D54" s="95" t="s">
        <v>171</v>
      </c>
      <c r="E54" s="95"/>
      <c r="F54" s="65"/>
      <c r="G54" s="65">
        <v>800</v>
      </c>
      <c r="H54" s="65">
        <v>1500</v>
      </c>
      <c r="I54" s="65">
        <v>1800</v>
      </c>
      <c r="J54" s="65">
        <v>2500</v>
      </c>
      <c r="K54" s="65">
        <v>3400</v>
      </c>
      <c r="L54" s="65"/>
      <c r="M54" s="65"/>
      <c r="N54" s="65"/>
      <c r="O54" s="65"/>
      <c r="P54" s="75"/>
      <c r="Q54" s="104" t="s">
        <v>138</v>
      </c>
    </row>
    <row r="55" spans="1:17" x14ac:dyDescent="0.25">
      <c r="A55" s="102"/>
      <c r="B55" s="103"/>
      <c r="C55" s="103"/>
      <c r="D55" s="95" t="s">
        <v>204</v>
      </c>
      <c r="E55" s="95"/>
      <c r="F55" s="65"/>
      <c r="G55" s="68">
        <f>G54/SUM($G$54:$K$54)</f>
        <v>0.08</v>
      </c>
      <c r="H55" s="68">
        <f t="shared" ref="H55:K55" si="17">H54/SUM($G$54:$K$54)</f>
        <v>0.15</v>
      </c>
      <c r="I55" s="68">
        <f t="shared" si="17"/>
        <v>0.18</v>
      </c>
      <c r="J55" s="68">
        <f t="shared" si="17"/>
        <v>0.25</v>
      </c>
      <c r="K55" s="68">
        <f t="shared" si="17"/>
        <v>0.34</v>
      </c>
      <c r="L55" s="65"/>
      <c r="M55" s="65"/>
      <c r="N55" s="65"/>
      <c r="O55" s="65"/>
      <c r="P55" s="75"/>
      <c r="Q55" s="104"/>
    </row>
    <row r="56" spans="1:17" x14ac:dyDescent="0.25">
      <c r="A56" s="102"/>
      <c r="B56" s="103"/>
      <c r="C56" s="103"/>
      <c r="D56" s="64" t="s">
        <v>172</v>
      </c>
      <c r="E56" s="64" t="s">
        <v>150</v>
      </c>
      <c r="F56" s="65"/>
      <c r="G56" s="68">
        <v>0.75</v>
      </c>
      <c r="H56" s="68">
        <v>0.75</v>
      </c>
      <c r="I56" s="68">
        <v>0.75</v>
      </c>
      <c r="J56" s="68">
        <v>0.75</v>
      </c>
      <c r="K56" s="68">
        <v>0.75</v>
      </c>
      <c r="L56" s="65"/>
      <c r="M56" s="65"/>
      <c r="N56" s="65"/>
      <c r="O56" s="65"/>
      <c r="P56" s="75"/>
      <c r="Q56" s="104"/>
    </row>
    <row r="57" spans="1:17" x14ac:dyDescent="0.25">
      <c r="A57" s="102"/>
      <c r="B57" s="103"/>
      <c r="C57" s="103"/>
      <c r="D57" s="64"/>
      <c r="E57" s="64" t="s">
        <v>151</v>
      </c>
      <c r="F57" s="65"/>
      <c r="G57" s="68">
        <v>0.95</v>
      </c>
      <c r="H57" s="68">
        <v>0.95</v>
      </c>
      <c r="I57" s="68">
        <v>0.95</v>
      </c>
      <c r="J57" s="68">
        <v>0.95</v>
      </c>
      <c r="K57" s="68">
        <v>0.95</v>
      </c>
      <c r="L57" s="65"/>
      <c r="M57" s="65"/>
      <c r="N57" s="65"/>
      <c r="O57" s="65"/>
      <c r="P57" s="75"/>
      <c r="Q57" s="104"/>
    </row>
    <row r="58" spans="1:17" x14ac:dyDescent="0.25">
      <c r="A58" s="102"/>
      <c r="B58" s="103"/>
      <c r="C58" s="103"/>
      <c r="D58" s="64" t="s">
        <v>173</v>
      </c>
      <c r="E58" s="64"/>
      <c r="F58" s="65"/>
      <c r="G58" s="67">
        <v>60000000</v>
      </c>
      <c r="H58" s="67">
        <v>60000000</v>
      </c>
      <c r="I58" s="67">
        <v>60000000</v>
      </c>
      <c r="J58" s="67">
        <v>60000000</v>
      </c>
      <c r="K58" s="67">
        <v>60000000</v>
      </c>
      <c r="L58" s="65"/>
      <c r="M58" s="65"/>
      <c r="N58" s="65"/>
      <c r="O58" s="65"/>
      <c r="P58" s="75"/>
      <c r="Q58" s="104"/>
    </row>
    <row r="59" spans="1:17" x14ac:dyDescent="0.25">
      <c r="A59" s="102"/>
      <c r="B59" s="103"/>
      <c r="C59" s="103"/>
      <c r="D59" s="64" t="s">
        <v>174</v>
      </c>
      <c r="E59" s="64"/>
      <c r="F59" s="65"/>
      <c r="G59" s="68">
        <v>0.05</v>
      </c>
      <c r="H59" s="68">
        <v>0.05</v>
      </c>
      <c r="I59" s="68">
        <v>0.05</v>
      </c>
      <c r="J59" s="68">
        <v>0.05</v>
      </c>
      <c r="K59" s="68">
        <v>0.05</v>
      </c>
      <c r="L59" s="65"/>
      <c r="M59" s="65"/>
      <c r="N59" s="65"/>
      <c r="O59" s="65"/>
      <c r="P59" s="75"/>
      <c r="Q59" s="104"/>
    </row>
    <row r="60" spans="1:17" x14ac:dyDescent="0.25">
      <c r="A60" s="102"/>
      <c r="B60" s="103"/>
      <c r="C60" s="103"/>
      <c r="D60" s="64" t="s">
        <v>175</v>
      </c>
      <c r="E60" s="64"/>
      <c r="F60" s="65"/>
      <c r="G60" s="67">
        <f>G55*(1-G56)*G58*G59</f>
        <v>60000</v>
      </c>
      <c r="H60" s="67">
        <f>H55*(1-H56)*H58*H59</f>
        <v>112500</v>
      </c>
      <c r="I60" s="67">
        <f>I55*(1-I56)*I58*I59</f>
        <v>135000</v>
      </c>
      <c r="J60" s="67">
        <f>J55*(1-J56)*J58*J59</f>
        <v>187500</v>
      </c>
      <c r="K60" s="67">
        <f>K55*(1-K56)*K58*K59</f>
        <v>255000</v>
      </c>
      <c r="L60" s="65"/>
      <c r="M60" s="65"/>
      <c r="N60" s="65"/>
      <c r="O60" s="65"/>
      <c r="P60" s="75">
        <f t="shared" ref="P60:P61" si="18">SUM(F60:O60)</f>
        <v>750000</v>
      </c>
      <c r="Q60" s="104"/>
    </row>
    <row r="61" spans="1:17" x14ac:dyDescent="0.25">
      <c r="A61" s="102"/>
      <c r="B61" s="103"/>
      <c r="C61" s="103"/>
      <c r="D61" s="77" t="s">
        <v>155</v>
      </c>
      <c r="E61" s="77"/>
      <c r="F61" s="79"/>
      <c r="G61" s="83">
        <f>G55*(1-G57)*G58*G59</f>
        <v>12000.000000000011</v>
      </c>
      <c r="H61" s="83">
        <f>H55*(1-H57)*H58*H59</f>
        <v>22500.000000000022</v>
      </c>
      <c r="I61" s="83">
        <f>I55*(1-I57)*I58*I59</f>
        <v>27000.000000000025</v>
      </c>
      <c r="J61" s="83">
        <f>J55*(1-J57)*J58*J59</f>
        <v>37500.000000000036</v>
      </c>
      <c r="K61" s="83">
        <f>K55*(1-K57)*K58*K59</f>
        <v>51000.000000000051</v>
      </c>
      <c r="L61" s="79"/>
      <c r="M61" s="79"/>
      <c r="N61" s="79"/>
      <c r="O61" s="79"/>
      <c r="P61" s="81">
        <f t="shared" si="18"/>
        <v>150000.00000000015</v>
      </c>
      <c r="Q61" s="104"/>
    </row>
    <row r="62" spans="1:17" x14ac:dyDescent="0.25">
      <c r="A62" s="97" t="s">
        <v>4</v>
      </c>
      <c r="B62" s="105" t="s">
        <v>16</v>
      </c>
      <c r="C62" s="105" t="s">
        <v>215</v>
      </c>
      <c r="D62" s="61" t="s">
        <v>177</v>
      </c>
      <c r="E62" s="61"/>
      <c r="F62" s="56"/>
      <c r="G62" s="56"/>
      <c r="H62" s="62">
        <v>80000</v>
      </c>
      <c r="I62" s="62">
        <v>80000</v>
      </c>
      <c r="J62" s="62">
        <v>80000</v>
      </c>
      <c r="K62" s="62">
        <v>80000</v>
      </c>
      <c r="L62" s="62">
        <v>80000</v>
      </c>
      <c r="M62" s="62">
        <v>80000</v>
      </c>
      <c r="N62" s="62">
        <v>80000</v>
      </c>
      <c r="O62" s="62">
        <v>80000</v>
      </c>
      <c r="P62" s="74"/>
      <c r="Q62" s="107" t="s">
        <v>211</v>
      </c>
    </row>
    <row r="63" spans="1:17" x14ac:dyDescent="0.25">
      <c r="A63" s="97"/>
      <c r="B63" s="105"/>
      <c r="C63" s="105"/>
      <c r="D63" s="61" t="s">
        <v>178</v>
      </c>
      <c r="E63" s="61" t="s">
        <v>150</v>
      </c>
      <c r="F63" s="56"/>
      <c r="G63" s="56"/>
      <c r="H63" s="54">
        <v>1</v>
      </c>
      <c r="I63" s="54">
        <v>1</v>
      </c>
      <c r="J63" s="54">
        <v>1</v>
      </c>
      <c r="K63" s="54">
        <v>1</v>
      </c>
      <c r="L63" s="54">
        <v>1</v>
      </c>
      <c r="M63" s="54">
        <v>1</v>
      </c>
      <c r="N63" s="54">
        <v>1</v>
      </c>
      <c r="O63" s="54">
        <v>1</v>
      </c>
      <c r="P63" s="74"/>
      <c r="Q63" s="107"/>
    </row>
    <row r="64" spans="1:17" x14ac:dyDescent="0.25">
      <c r="A64" s="97"/>
      <c r="B64" s="105"/>
      <c r="C64" s="105"/>
      <c r="D64" s="61"/>
      <c r="E64" s="61" t="s">
        <v>151</v>
      </c>
      <c r="F64" s="56"/>
      <c r="G64" s="56"/>
      <c r="H64" s="54">
        <v>0.95</v>
      </c>
      <c r="I64" s="54">
        <v>0.9</v>
      </c>
      <c r="J64" s="54">
        <v>0.85</v>
      </c>
      <c r="K64" s="54">
        <v>0.8</v>
      </c>
      <c r="L64" s="54">
        <v>0.75</v>
      </c>
      <c r="M64" s="54">
        <v>0.7</v>
      </c>
      <c r="N64" s="54">
        <v>0.7</v>
      </c>
      <c r="O64" s="54">
        <v>0.7</v>
      </c>
      <c r="P64" s="74"/>
      <c r="Q64" s="107"/>
    </row>
    <row r="65" spans="1:17" x14ac:dyDescent="0.25">
      <c r="A65" s="97"/>
      <c r="B65" s="105"/>
      <c r="C65" s="105"/>
      <c r="D65" s="61" t="s">
        <v>197</v>
      </c>
      <c r="E65" s="61" t="s">
        <v>150</v>
      </c>
      <c r="F65" s="56"/>
      <c r="G65" s="56"/>
      <c r="H65" s="54">
        <v>0.25</v>
      </c>
      <c r="I65" s="54">
        <v>0.25</v>
      </c>
      <c r="J65" s="54">
        <v>0.25</v>
      </c>
      <c r="K65" s="54">
        <v>0.25</v>
      </c>
      <c r="L65" s="54">
        <v>0.25</v>
      </c>
      <c r="M65" s="54">
        <v>0.25</v>
      </c>
      <c r="N65" s="54">
        <v>0.25</v>
      </c>
      <c r="O65" s="54">
        <v>0.25</v>
      </c>
      <c r="P65" s="74"/>
      <c r="Q65" s="107"/>
    </row>
    <row r="66" spans="1:17" x14ac:dyDescent="0.25">
      <c r="A66" s="97"/>
      <c r="B66" s="105"/>
      <c r="C66" s="105"/>
      <c r="D66" s="61"/>
      <c r="E66" s="61" t="s">
        <v>151</v>
      </c>
      <c r="F66" s="56"/>
      <c r="G66" s="56"/>
      <c r="H66" s="54">
        <v>0.25</v>
      </c>
      <c r="I66" s="54">
        <v>0.2</v>
      </c>
      <c r="J66" s="54">
        <v>0.15</v>
      </c>
      <c r="K66" s="54">
        <v>0.1</v>
      </c>
      <c r="L66" s="54">
        <v>0.1</v>
      </c>
      <c r="M66" s="54">
        <v>0.1</v>
      </c>
      <c r="N66" s="54">
        <v>0.1</v>
      </c>
      <c r="O66" s="54">
        <v>0.1</v>
      </c>
      <c r="P66" s="74"/>
      <c r="Q66" s="107"/>
    </row>
    <row r="67" spans="1:17" x14ac:dyDescent="0.25">
      <c r="A67" s="97"/>
      <c r="B67" s="105"/>
      <c r="C67" s="105"/>
      <c r="D67" s="61" t="s">
        <v>210</v>
      </c>
      <c r="E67" s="61" t="s">
        <v>150</v>
      </c>
      <c r="F67" s="56"/>
      <c r="G67" s="56"/>
      <c r="H67" s="56">
        <v>0.5</v>
      </c>
      <c r="I67" s="56">
        <v>0.5</v>
      </c>
      <c r="J67" s="56">
        <v>0.5</v>
      </c>
      <c r="K67" s="56">
        <v>0.5</v>
      </c>
      <c r="L67" s="56">
        <v>0.5</v>
      </c>
      <c r="M67" s="56">
        <v>0.5</v>
      </c>
      <c r="N67" s="56">
        <v>0.5</v>
      </c>
      <c r="O67" s="56">
        <v>0.5</v>
      </c>
      <c r="P67" s="74"/>
      <c r="Q67" s="107"/>
    </row>
    <row r="68" spans="1:17" x14ac:dyDescent="0.25">
      <c r="A68" s="97"/>
      <c r="B68" s="105"/>
      <c r="C68" s="105"/>
      <c r="D68" s="61"/>
      <c r="E68" s="61" t="s">
        <v>151</v>
      </c>
      <c r="F68" s="56"/>
      <c r="G68" s="56"/>
      <c r="H68" s="56">
        <v>0.25</v>
      </c>
      <c r="I68" s="56">
        <v>0.25</v>
      </c>
      <c r="J68" s="56">
        <v>0.25</v>
      </c>
      <c r="K68" s="56">
        <v>0.25</v>
      </c>
      <c r="L68" s="56">
        <v>0.25</v>
      </c>
      <c r="M68" s="56">
        <v>0.25</v>
      </c>
      <c r="N68" s="56">
        <v>0.25</v>
      </c>
      <c r="O68" s="56">
        <v>0.25</v>
      </c>
      <c r="P68" s="74"/>
      <c r="Q68" s="107"/>
    </row>
    <row r="69" spans="1:17" x14ac:dyDescent="0.25">
      <c r="A69" s="97"/>
      <c r="B69" s="105"/>
      <c r="C69" s="105"/>
      <c r="D69" s="61" t="s">
        <v>176</v>
      </c>
      <c r="E69" s="61"/>
      <c r="F69" s="56"/>
      <c r="G69" s="56"/>
      <c r="H69" s="56">
        <v>0.5</v>
      </c>
      <c r="I69" s="56">
        <v>0.5</v>
      </c>
      <c r="J69" s="56">
        <v>0.5</v>
      </c>
      <c r="K69" s="56">
        <v>0.5</v>
      </c>
      <c r="L69" s="56">
        <v>0.5</v>
      </c>
      <c r="M69" s="56">
        <v>0.5</v>
      </c>
      <c r="N69" s="56">
        <v>0.5</v>
      </c>
      <c r="O69" s="56">
        <v>0.5</v>
      </c>
      <c r="P69" s="74"/>
      <c r="Q69" s="107"/>
    </row>
    <row r="70" spans="1:17" x14ac:dyDescent="0.25">
      <c r="A70" s="97"/>
      <c r="B70" s="105"/>
      <c r="C70" s="105"/>
      <c r="D70" s="61" t="s">
        <v>198</v>
      </c>
      <c r="E70" s="61"/>
      <c r="F70" s="56"/>
      <c r="G70" s="56"/>
      <c r="H70" s="53">
        <v>240</v>
      </c>
      <c r="I70" s="53">
        <v>240</v>
      </c>
      <c r="J70" s="53">
        <v>240</v>
      </c>
      <c r="K70" s="53">
        <v>240</v>
      </c>
      <c r="L70" s="53">
        <v>240</v>
      </c>
      <c r="M70" s="53">
        <v>240</v>
      </c>
      <c r="N70" s="53">
        <v>240</v>
      </c>
      <c r="O70" s="53">
        <v>240</v>
      </c>
      <c r="P70" s="74"/>
      <c r="Q70" s="107"/>
    </row>
    <row r="71" spans="1:17" x14ac:dyDescent="0.25">
      <c r="A71" s="97"/>
      <c r="B71" s="105"/>
      <c r="C71" s="105"/>
      <c r="D71" s="61" t="s">
        <v>195</v>
      </c>
      <c r="E71" s="61"/>
      <c r="F71" s="56"/>
      <c r="G71" s="56"/>
      <c r="H71" s="53">
        <v>4.84</v>
      </c>
      <c r="I71" s="53">
        <v>4.84</v>
      </c>
      <c r="J71" s="53">
        <v>4.84</v>
      </c>
      <c r="K71" s="53">
        <v>4.84</v>
      </c>
      <c r="L71" s="53">
        <v>4.84</v>
      </c>
      <c r="M71" s="53">
        <v>4.84</v>
      </c>
      <c r="N71" s="53">
        <v>4.84</v>
      </c>
      <c r="O71" s="53">
        <v>4.84</v>
      </c>
      <c r="P71" s="74"/>
      <c r="Q71" s="107"/>
    </row>
    <row r="72" spans="1:17" x14ac:dyDescent="0.25">
      <c r="A72" s="97"/>
      <c r="B72" s="105"/>
      <c r="C72" s="105"/>
      <c r="D72" s="61" t="s">
        <v>196</v>
      </c>
      <c r="E72" s="61"/>
      <c r="F72" s="56"/>
      <c r="G72" s="56"/>
      <c r="H72" s="57">
        <v>15</v>
      </c>
      <c r="I72" s="57">
        <v>15</v>
      </c>
      <c r="J72" s="57">
        <v>15</v>
      </c>
      <c r="K72" s="57">
        <v>15</v>
      </c>
      <c r="L72" s="57">
        <v>15</v>
      </c>
      <c r="M72" s="57">
        <v>15</v>
      </c>
      <c r="N72" s="57">
        <v>15</v>
      </c>
      <c r="O72" s="57">
        <v>15</v>
      </c>
      <c r="P72" s="74"/>
      <c r="Q72" s="107"/>
    </row>
    <row r="73" spans="1:17" x14ac:dyDescent="0.25">
      <c r="A73" s="97"/>
      <c r="B73" s="105"/>
      <c r="C73" s="105"/>
      <c r="D73" s="61" t="s">
        <v>199</v>
      </c>
      <c r="E73" s="61" t="s">
        <v>150</v>
      </c>
      <c r="F73" s="56"/>
      <c r="G73" s="56"/>
      <c r="H73" s="53">
        <f>H62*H63*H69*H70</f>
        <v>9600000</v>
      </c>
      <c r="I73" s="53">
        <f t="shared" ref="I73:O73" si="19">I62*I63*I69*I70</f>
        <v>9600000</v>
      </c>
      <c r="J73" s="53">
        <f t="shared" si="19"/>
        <v>9600000</v>
      </c>
      <c r="K73" s="53">
        <f t="shared" si="19"/>
        <v>9600000</v>
      </c>
      <c r="L73" s="53">
        <f t="shared" si="19"/>
        <v>9600000</v>
      </c>
      <c r="M73" s="53">
        <f t="shared" si="19"/>
        <v>9600000</v>
      </c>
      <c r="N73" s="53">
        <f t="shared" si="19"/>
        <v>9600000</v>
      </c>
      <c r="O73" s="53">
        <f t="shared" si="19"/>
        <v>9600000</v>
      </c>
      <c r="P73" s="74">
        <f t="shared" ref="P73:P80" si="20">SUM(F73:O73)</f>
        <v>76800000</v>
      </c>
      <c r="Q73" s="107"/>
    </row>
    <row r="74" spans="1:17" x14ac:dyDescent="0.25">
      <c r="A74" s="97"/>
      <c r="B74" s="105"/>
      <c r="C74" s="105"/>
      <c r="D74" s="61"/>
      <c r="E74" s="61" t="s">
        <v>151</v>
      </c>
      <c r="F74" s="56"/>
      <c r="G74" s="56"/>
      <c r="H74" s="53">
        <f t="shared" ref="H74:O74" si="21">H62*H64*H69*H70</f>
        <v>9120000</v>
      </c>
      <c r="I74" s="53">
        <f t="shared" si="21"/>
        <v>8640000</v>
      </c>
      <c r="J74" s="53">
        <f t="shared" si="21"/>
        <v>8160000</v>
      </c>
      <c r="K74" s="53">
        <f t="shared" si="21"/>
        <v>7680000</v>
      </c>
      <c r="L74" s="53">
        <f t="shared" si="21"/>
        <v>7200000</v>
      </c>
      <c r="M74" s="53">
        <f t="shared" si="21"/>
        <v>6720000</v>
      </c>
      <c r="N74" s="53">
        <f t="shared" si="21"/>
        <v>6720000</v>
      </c>
      <c r="O74" s="53">
        <f t="shared" si="21"/>
        <v>6720000</v>
      </c>
      <c r="P74" s="74">
        <f t="shared" si="20"/>
        <v>60960000</v>
      </c>
      <c r="Q74" s="107"/>
    </row>
    <row r="75" spans="1:17" x14ac:dyDescent="0.25">
      <c r="A75" s="97"/>
      <c r="B75" s="105"/>
      <c r="C75" s="105"/>
      <c r="D75" s="61" t="s">
        <v>200</v>
      </c>
      <c r="E75" s="61" t="s">
        <v>150</v>
      </c>
      <c r="F75" s="56"/>
      <c r="G75" s="56"/>
      <c r="H75" s="57">
        <f t="shared" ref="H75:O75" si="22">H62*H63*H65*H67*H72*8</f>
        <v>1200000</v>
      </c>
      <c r="I75" s="57">
        <f t="shared" si="22"/>
        <v>1200000</v>
      </c>
      <c r="J75" s="57">
        <f t="shared" si="22"/>
        <v>1200000</v>
      </c>
      <c r="K75" s="57">
        <f t="shared" si="22"/>
        <v>1200000</v>
      </c>
      <c r="L75" s="57">
        <f t="shared" si="22"/>
        <v>1200000</v>
      </c>
      <c r="M75" s="57">
        <f t="shared" si="22"/>
        <v>1200000</v>
      </c>
      <c r="N75" s="57">
        <f t="shared" si="22"/>
        <v>1200000</v>
      </c>
      <c r="O75" s="57">
        <f t="shared" si="22"/>
        <v>1200000</v>
      </c>
      <c r="P75" s="74">
        <f t="shared" si="20"/>
        <v>9600000</v>
      </c>
      <c r="Q75" s="107"/>
    </row>
    <row r="76" spans="1:17" x14ac:dyDescent="0.25">
      <c r="A76" s="97"/>
      <c r="B76" s="105"/>
      <c r="C76" s="105"/>
      <c r="D76" s="61"/>
      <c r="E76" s="61" t="s">
        <v>151</v>
      </c>
      <c r="F76" s="56"/>
      <c r="G76" s="56"/>
      <c r="H76" s="57">
        <f t="shared" ref="H76:O76" si="23">H62*H64*H66*H67*H72*8+(H62*H65-H62*H64*H66)*H68*H72*8</f>
        <v>1170000</v>
      </c>
      <c r="I76" s="57">
        <f t="shared" si="23"/>
        <v>1032000</v>
      </c>
      <c r="J76" s="57">
        <f t="shared" si="23"/>
        <v>906000</v>
      </c>
      <c r="K76" s="57">
        <f t="shared" si="23"/>
        <v>792000</v>
      </c>
      <c r="L76" s="57">
        <f t="shared" si="23"/>
        <v>780000</v>
      </c>
      <c r="M76" s="57">
        <f t="shared" si="23"/>
        <v>768000</v>
      </c>
      <c r="N76" s="57">
        <f t="shared" si="23"/>
        <v>768000</v>
      </c>
      <c r="O76" s="57">
        <f t="shared" si="23"/>
        <v>768000</v>
      </c>
      <c r="P76" s="74">
        <f t="shared" si="20"/>
        <v>6984000</v>
      </c>
      <c r="Q76" s="107"/>
    </row>
    <row r="77" spans="1:17" x14ac:dyDescent="0.25">
      <c r="A77" s="97"/>
      <c r="B77" s="105"/>
      <c r="C77" s="105"/>
      <c r="D77" s="61" t="s">
        <v>201</v>
      </c>
      <c r="E77" s="61" t="s">
        <v>150</v>
      </c>
      <c r="F77" s="56"/>
      <c r="G77" s="56"/>
      <c r="H77" s="53">
        <f>H62*H63*(1-H65)*H67*H71*8</f>
        <v>1161600</v>
      </c>
      <c r="I77" s="53">
        <f t="shared" ref="I77:O77" si="24">I62*I63*(1-I65)*I67*I71*8</f>
        <v>1161600</v>
      </c>
      <c r="J77" s="53">
        <f t="shared" si="24"/>
        <v>1161600</v>
      </c>
      <c r="K77" s="53">
        <f t="shared" si="24"/>
        <v>1161600</v>
      </c>
      <c r="L77" s="53">
        <f t="shared" si="24"/>
        <v>1161600</v>
      </c>
      <c r="M77" s="53">
        <f t="shared" si="24"/>
        <v>1161600</v>
      </c>
      <c r="N77" s="53">
        <f t="shared" si="24"/>
        <v>1161600</v>
      </c>
      <c r="O77" s="53">
        <f t="shared" si="24"/>
        <v>1161600</v>
      </c>
      <c r="P77" s="74">
        <f t="shared" si="20"/>
        <v>9292800</v>
      </c>
      <c r="Q77" s="107"/>
    </row>
    <row r="78" spans="1:17" x14ac:dyDescent="0.25">
      <c r="A78" s="97"/>
      <c r="B78" s="105"/>
      <c r="C78" s="105"/>
      <c r="D78" s="61"/>
      <c r="E78" s="61" t="s">
        <v>151</v>
      </c>
      <c r="F78" s="56"/>
      <c r="G78" s="56"/>
      <c r="H78" s="53">
        <f t="shared" ref="H78:O78" si="25">H62*H64*(1-H66)*H67*H71*8+(H62*(1-H65)-H62*H64*(1-H66))*H68*H71*8</f>
        <v>1132560</v>
      </c>
      <c r="I78" s="53">
        <f t="shared" si="25"/>
        <v>1138368</v>
      </c>
      <c r="J78" s="53">
        <f t="shared" si="25"/>
        <v>1140304</v>
      </c>
      <c r="K78" s="53">
        <f t="shared" si="25"/>
        <v>1138368</v>
      </c>
      <c r="L78" s="53">
        <f t="shared" si="25"/>
        <v>1103520</v>
      </c>
      <c r="M78" s="53">
        <f t="shared" si="25"/>
        <v>1068672</v>
      </c>
      <c r="N78" s="53">
        <f t="shared" si="25"/>
        <v>1068672</v>
      </c>
      <c r="O78" s="53">
        <f t="shared" si="25"/>
        <v>1068672</v>
      </c>
      <c r="P78" s="74">
        <f t="shared" si="20"/>
        <v>8859136</v>
      </c>
      <c r="Q78" s="107"/>
    </row>
    <row r="79" spans="1:17" x14ac:dyDescent="0.25">
      <c r="A79" s="97"/>
      <c r="B79" s="105"/>
      <c r="C79" s="105"/>
      <c r="D79" s="77" t="s">
        <v>194</v>
      </c>
      <c r="E79" s="77"/>
      <c r="F79" s="79"/>
      <c r="G79" s="79"/>
      <c r="H79" s="82">
        <f t="shared" ref="H79:O79" si="26">H75+H77-H76-H78</f>
        <v>59040</v>
      </c>
      <c r="I79" s="82">
        <f t="shared" si="26"/>
        <v>191232</v>
      </c>
      <c r="J79" s="82">
        <f t="shared" si="26"/>
        <v>315296</v>
      </c>
      <c r="K79" s="82">
        <f t="shared" si="26"/>
        <v>431232</v>
      </c>
      <c r="L79" s="82">
        <f t="shared" si="26"/>
        <v>478080</v>
      </c>
      <c r="M79" s="82">
        <f t="shared" si="26"/>
        <v>524928</v>
      </c>
      <c r="N79" s="82">
        <f t="shared" si="26"/>
        <v>524928</v>
      </c>
      <c r="O79" s="82">
        <f t="shared" si="26"/>
        <v>524928</v>
      </c>
      <c r="P79" s="81">
        <f t="shared" si="20"/>
        <v>3049664</v>
      </c>
      <c r="Q79" s="107"/>
    </row>
    <row r="80" spans="1:17" x14ac:dyDescent="0.25">
      <c r="A80" s="97"/>
      <c r="B80" s="105"/>
      <c r="C80" s="105"/>
      <c r="D80" s="77" t="s">
        <v>155</v>
      </c>
      <c r="E80" s="77"/>
      <c r="F80" s="79"/>
      <c r="G80" s="79"/>
      <c r="H80" s="83">
        <f>H73-H74</f>
        <v>480000</v>
      </c>
      <c r="I80" s="83">
        <f t="shared" ref="I80:O80" si="27">I73-I74</f>
        <v>960000</v>
      </c>
      <c r="J80" s="83">
        <f t="shared" si="27"/>
        <v>1440000</v>
      </c>
      <c r="K80" s="83">
        <f t="shared" si="27"/>
        <v>1920000</v>
      </c>
      <c r="L80" s="83">
        <f t="shared" si="27"/>
        <v>2400000</v>
      </c>
      <c r="M80" s="83">
        <f t="shared" si="27"/>
        <v>2880000</v>
      </c>
      <c r="N80" s="83">
        <f t="shared" si="27"/>
        <v>2880000</v>
      </c>
      <c r="O80" s="83">
        <f t="shared" si="27"/>
        <v>2880000</v>
      </c>
      <c r="P80" s="81">
        <f t="shared" si="20"/>
        <v>15840000</v>
      </c>
      <c r="Q80" s="107"/>
    </row>
    <row r="81" spans="1:17" ht="12" customHeight="1" x14ac:dyDescent="0.25">
      <c r="A81" s="102" t="s">
        <v>22</v>
      </c>
      <c r="B81" s="103" t="s">
        <v>43</v>
      </c>
      <c r="C81" s="103" t="s">
        <v>77</v>
      </c>
      <c r="D81" s="64" t="s">
        <v>183</v>
      </c>
      <c r="E81" s="64"/>
      <c r="F81" s="65"/>
      <c r="G81" s="65"/>
      <c r="H81" s="65">
        <v>250000</v>
      </c>
      <c r="I81" s="65">
        <v>250000</v>
      </c>
      <c r="J81" s="65">
        <v>250000</v>
      </c>
      <c r="K81" s="65">
        <v>250000</v>
      </c>
      <c r="L81" s="65">
        <v>250000</v>
      </c>
      <c r="M81" s="65">
        <v>250000</v>
      </c>
      <c r="N81" s="65">
        <v>250000</v>
      </c>
      <c r="O81" s="65">
        <v>250000</v>
      </c>
      <c r="P81" s="75"/>
      <c r="Q81" s="104" t="s">
        <v>212</v>
      </c>
    </row>
    <row r="82" spans="1:17" x14ac:dyDescent="0.25">
      <c r="A82" s="102"/>
      <c r="B82" s="103"/>
      <c r="C82" s="103"/>
      <c r="D82" s="64" t="s">
        <v>182</v>
      </c>
      <c r="E82" s="64"/>
      <c r="F82" s="65"/>
      <c r="G82" s="65"/>
      <c r="H82" s="68">
        <v>0.15</v>
      </c>
      <c r="I82" s="68">
        <v>0.15</v>
      </c>
      <c r="J82" s="68">
        <v>0.15</v>
      </c>
      <c r="K82" s="68">
        <v>0.15</v>
      </c>
      <c r="L82" s="68">
        <v>0.15</v>
      </c>
      <c r="M82" s="68">
        <v>0.15</v>
      </c>
      <c r="N82" s="68">
        <v>0.15</v>
      </c>
      <c r="O82" s="68">
        <v>0.15</v>
      </c>
      <c r="P82" s="75"/>
      <c r="Q82" s="104"/>
    </row>
    <row r="83" spans="1:17" x14ac:dyDescent="0.25">
      <c r="A83" s="102"/>
      <c r="B83" s="103"/>
      <c r="C83" s="103"/>
      <c r="D83" s="64" t="s">
        <v>181</v>
      </c>
      <c r="E83" s="64"/>
      <c r="F83" s="65"/>
      <c r="G83" s="65"/>
      <c r="H83" s="68">
        <v>0.02</v>
      </c>
      <c r="I83" s="68">
        <v>0.02</v>
      </c>
      <c r="J83" s="68">
        <v>0.02</v>
      </c>
      <c r="K83" s="68">
        <v>0.02</v>
      </c>
      <c r="L83" s="68">
        <v>0.02</v>
      </c>
      <c r="M83" s="68">
        <v>0.02</v>
      </c>
      <c r="N83" s="68">
        <v>0.02</v>
      </c>
      <c r="O83" s="68">
        <v>0.02</v>
      </c>
      <c r="P83" s="75"/>
      <c r="Q83" s="104"/>
    </row>
    <row r="84" spans="1:17" x14ac:dyDescent="0.25">
      <c r="A84" s="102"/>
      <c r="B84" s="103"/>
      <c r="C84" s="103"/>
      <c r="D84" s="64" t="s">
        <v>179</v>
      </c>
      <c r="E84" s="64"/>
      <c r="F84" s="65"/>
      <c r="G84" s="65"/>
      <c r="H84" s="65">
        <f t="shared" ref="H84:O84" si="28">H83*H82*H81</f>
        <v>750</v>
      </c>
      <c r="I84" s="65">
        <f t="shared" si="28"/>
        <v>750</v>
      </c>
      <c r="J84" s="65">
        <f t="shared" si="28"/>
        <v>750</v>
      </c>
      <c r="K84" s="65">
        <f t="shared" si="28"/>
        <v>750</v>
      </c>
      <c r="L84" s="65">
        <f t="shared" si="28"/>
        <v>750</v>
      </c>
      <c r="M84" s="65">
        <f t="shared" si="28"/>
        <v>750</v>
      </c>
      <c r="N84" s="65">
        <f t="shared" si="28"/>
        <v>750</v>
      </c>
      <c r="O84" s="65">
        <f t="shared" si="28"/>
        <v>750</v>
      </c>
      <c r="P84" s="75"/>
      <c r="Q84" s="104"/>
    </row>
    <row r="85" spans="1:17" x14ac:dyDescent="0.25">
      <c r="A85" s="102"/>
      <c r="B85" s="103"/>
      <c r="C85" s="103"/>
      <c r="D85" s="64" t="s">
        <v>180</v>
      </c>
      <c r="E85" s="64" t="s">
        <v>150</v>
      </c>
      <c r="F85" s="65"/>
      <c r="G85" s="65"/>
      <c r="H85" s="65">
        <v>1.5</v>
      </c>
      <c r="I85" s="65">
        <v>1.5</v>
      </c>
      <c r="J85" s="65">
        <v>1.5</v>
      </c>
      <c r="K85" s="65">
        <v>1.5</v>
      </c>
      <c r="L85" s="65">
        <v>1.5</v>
      </c>
      <c r="M85" s="65">
        <v>1.5</v>
      </c>
      <c r="N85" s="65">
        <v>1.5</v>
      </c>
      <c r="O85" s="65">
        <v>1.5</v>
      </c>
      <c r="P85" s="75"/>
      <c r="Q85" s="104"/>
    </row>
    <row r="86" spans="1:17" x14ac:dyDescent="0.25">
      <c r="A86" s="102"/>
      <c r="B86" s="103"/>
      <c r="C86" s="103"/>
      <c r="D86" s="64"/>
      <c r="E86" s="64" t="s">
        <v>151</v>
      </c>
      <c r="F86" s="65"/>
      <c r="G86" s="65"/>
      <c r="H86" s="65">
        <v>1</v>
      </c>
      <c r="I86" s="65">
        <v>1</v>
      </c>
      <c r="J86" s="65">
        <v>1</v>
      </c>
      <c r="K86" s="65">
        <v>1</v>
      </c>
      <c r="L86" s="65">
        <v>1</v>
      </c>
      <c r="M86" s="65">
        <v>1</v>
      </c>
      <c r="N86" s="65">
        <v>1</v>
      </c>
      <c r="O86" s="65">
        <v>1</v>
      </c>
      <c r="P86" s="75"/>
      <c r="Q86" s="104"/>
    </row>
    <row r="87" spans="1:17" x14ac:dyDescent="0.25">
      <c r="A87" s="102"/>
      <c r="B87" s="103"/>
      <c r="C87" s="103"/>
      <c r="D87" s="64" t="s">
        <v>159</v>
      </c>
      <c r="E87" s="64"/>
      <c r="F87" s="65"/>
      <c r="G87" s="65"/>
      <c r="H87" s="66">
        <v>240</v>
      </c>
      <c r="I87" s="66">
        <v>240</v>
      </c>
      <c r="J87" s="66">
        <v>240</v>
      </c>
      <c r="K87" s="66">
        <v>240</v>
      </c>
      <c r="L87" s="66">
        <v>240</v>
      </c>
      <c r="M87" s="66">
        <v>240</v>
      </c>
      <c r="N87" s="66">
        <v>240</v>
      </c>
      <c r="O87" s="66">
        <v>240</v>
      </c>
      <c r="P87" s="75"/>
      <c r="Q87" s="104"/>
    </row>
    <row r="88" spans="1:17" x14ac:dyDescent="0.25">
      <c r="A88" s="102"/>
      <c r="B88" s="103"/>
      <c r="C88" s="103"/>
      <c r="D88" s="64" t="s">
        <v>167</v>
      </c>
      <c r="E88" s="64" t="s">
        <v>150</v>
      </c>
      <c r="F88" s="65"/>
      <c r="G88" s="65"/>
      <c r="H88" s="66">
        <f>H84*H85*H87</f>
        <v>270000</v>
      </c>
      <c r="I88" s="66">
        <f t="shared" ref="I88:O88" si="29">I84*I85*I87</f>
        <v>270000</v>
      </c>
      <c r="J88" s="66">
        <f t="shared" si="29"/>
        <v>270000</v>
      </c>
      <c r="K88" s="66">
        <f t="shared" si="29"/>
        <v>270000</v>
      </c>
      <c r="L88" s="66">
        <f t="shared" si="29"/>
        <v>270000</v>
      </c>
      <c r="M88" s="66">
        <f t="shared" si="29"/>
        <v>270000</v>
      </c>
      <c r="N88" s="66">
        <f t="shared" si="29"/>
        <v>270000</v>
      </c>
      <c r="O88" s="66">
        <f t="shared" si="29"/>
        <v>270000</v>
      </c>
      <c r="P88" s="75">
        <f t="shared" ref="P88:P90" si="30">SUM(F88:O88)</f>
        <v>2160000</v>
      </c>
      <c r="Q88" s="104"/>
    </row>
    <row r="89" spans="1:17" x14ac:dyDescent="0.25">
      <c r="A89" s="102"/>
      <c r="B89" s="103"/>
      <c r="C89" s="103"/>
      <c r="D89" s="65"/>
      <c r="E89" s="64" t="s">
        <v>151</v>
      </c>
      <c r="F89" s="65"/>
      <c r="G89" s="65"/>
      <c r="H89" s="66">
        <f>H84*H86*H87</f>
        <v>180000</v>
      </c>
      <c r="I89" s="66">
        <f t="shared" ref="I89:O89" si="31">I84*I86*I87</f>
        <v>180000</v>
      </c>
      <c r="J89" s="66">
        <f t="shared" si="31"/>
        <v>180000</v>
      </c>
      <c r="K89" s="66">
        <f t="shared" si="31"/>
        <v>180000</v>
      </c>
      <c r="L89" s="66">
        <f t="shared" si="31"/>
        <v>180000</v>
      </c>
      <c r="M89" s="66">
        <f t="shared" si="31"/>
        <v>180000</v>
      </c>
      <c r="N89" s="66">
        <f t="shared" si="31"/>
        <v>180000</v>
      </c>
      <c r="O89" s="66">
        <f t="shared" si="31"/>
        <v>180000</v>
      </c>
      <c r="P89" s="75">
        <f t="shared" si="30"/>
        <v>1440000</v>
      </c>
      <c r="Q89" s="104"/>
    </row>
    <row r="90" spans="1:17" x14ac:dyDescent="0.25">
      <c r="A90" s="102"/>
      <c r="B90" s="103"/>
      <c r="C90" s="103"/>
      <c r="D90" s="77" t="s">
        <v>155</v>
      </c>
      <c r="E90" s="78"/>
      <c r="F90" s="79"/>
      <c r="G90" s="79"/>
      <c r="H90" s="80">
        <f t="shared" ref="H90:O90" si="32">H88-H89</f>
        <v>90000</v>
      </c>
      <c r="I90" s="80">
        <f t="shared" si="32"/>
        <v>90000</v>
      </c>
      <c r="J90" s="80">
        <f t="shared" si="32"/>
        <v>90000</v>
      </c>
      <c r="K90" s="80">
        <f t="shared" si="32"/>
        <v>90000</v>
      </c>
      <c r="L90" s="80">
        <f t="shared" si="32"/>
        <v>90000</v>
      </c>
      <c r="M90" s="80">
        <f t="shared" si="32"/>
        <v>90000</v>
      </c>
      <c r="N90" s="80">
        <f t="shared" si="32"/>
        <v>90000</v>
      </c>
      <c r="O90" s="80">
        <f t="shared" si="32"/>
        <v>90000</v>
      </c>
      <c r="P90" s="81">
        <f t="shared" si="30"/>
        <v>720000</v>
      </c>
      <c r="Q90" s="104"/>
    </row>
    <row r="91" spans="1:17" x14ac:dyDescent="0.25">
      <c r="D91" s="90" t="s">
        <v>155</v>
      </c>
      <c r="E91" s="88"/>
      <c r="F91" s="89">
        <f t="shared" ref="F91:O91" si="33">SUM(F8,F16,F19,F26,F34,F53,F61,F80,F90)</f>
        <v>0</v>
      </c>
      <c r="G91" s="89">
        <f t="shared" si="33"/>
        <v>1032000</v>
      </c>
      <c r="H91" s="89">
        <f t="shared" si="33"/>
        <v>3066916.6666666665</v>
      </c>
      <c r="I91" s="89">
        <f t="shared" si="33"/>
        <v>3984166.6666666665</v>
      </c>
      <c r="J91" s="89">
        <f t="shared" si="33"/>
        <v>5417416.666666666</v>
      </c>
      <c r="K91" s="89">
        <f t="shared" si="33"/>
        <v>7108666.666666667</v>
      </c>
      <c r="L91" s="89">
        <f t="shared" si="33"/>
        <v>3314166.6666666665</v>
      </c>
      <c r="M91" s="89">
        <f t="shared" si="33"/>
        <v>3481666.6666666665</v>
      </c>
      <c r="N91" s="89">
        <f t="shared" si="33"/>
        <v>3481666.6666666665</v>
      </c>
      <c r="O91" s="89">
        <f t="shared" si="33"/>
        <v>3481666.6666666665</v>
      </c>
      <c r="P91" s="89">
        <f>SUM(F91:O91)</f>
        <v>34368333.333333336</v>
      </c>
    </row>
    <row r="92" spans="1:17" x14ac:dyDescent="0.25">
      <c r="D92" s="90" t="s">
        <v>194</v>
      </c>
      <c r="E92" s="88"/>
      <c r="F92" s="89">
        <f t="shared" ref="F92:O92" si="34">SUM(G79,G45)</f>
        <v>0</v>
      </c>
      <c r="G92" s="89">
        <f t="shared" si="34"/>
        <v>303090</v>
      </c>
      <c r="H92" s="89">
        <f t="shared" si="34"/>
        <v>1344922.9090909094</v>
      </c>
      <c r="I92" s="89">
        <f t="shared" si="34"/>
        <v>3656996</v>
      </c>
      <c r="J92" s="89">
        <f t="shared" si="34"/>
        <v>7418422.9090909092</v>
      </c>
      <c r="K92" s="89">
        <f t="shared" si="34"/>
        <v>13515773.181818182</v>
      </c>
      <c r="L92" s="89">
        <f t="shared" si="34"/>
        <v>19080846.18181818</v>
      </c>
      <c r="M92" s="89">
        <f t="shared" si="34"/>
        <v>19080846.18181818</v>
      </c>
      <c r="N92" s="89">
        <f t="shared" si="34"/>
        <v>19080846.18181818</v>
      </c>
      <c r="O92" s="89">
        <f t="shared" si="34"/>
        <v>83481743.545454532</v>
      </c>
      <c r="P92" s="89">
        <f>SUM(F92:O92)</f>
        <v>166963487.09090906</v>
      </c>
    </row>
    <row r="93" spans="1:17" x14ac:dyDescent="0.25">
      <c r="D93" s="50" t="s">
        <v>213</v>
      </c>
      <c r="E93" s="91"/>
      <c r="F93" s="92">
        <f t="shared" ref="F93:P93" si="35">SUM(F91:F92)</f>
        <v>0</v>
      </c>
      <c r="G93" s="92">
        <f t="shared" si="35"/>
        <v>1335090</v>
      </c>
      <c r="H93" s="92">
        <f t="shared" si="35"/>
        <v>4411839.5757575762</v>
      </c>
      <c r="I93" s="92">
        <f t="shared" si="35"/>
        <v>7641162.666666666</v>
      </c>
      <c r="J93" s="92">
        <f t="shared" si="35"/>
        <v>12835839.575757574</v>
      </c>
      <c r="K93" s="92">
        <f t="shared" si="35"/>
        <v>20624439.848484848</v>
      </c>
      <c r="L93" s="92">
        <f t="shared" si="35"/>
        <v>22395012.848484848</v>
      </c>
      <c r="M93" s="92">
        <f t="shared" si="35"/>
        <v>22562512.848484848</v>
      </c>
      <c r="N93" s="92">
        <f t="shared" si="35"/>
        <v>22562512.848484848</v>
      </c>
      <c r="O93" s="92">
        <f t="shared" si="35"/>
        <v>86963410.212121204</v>
      </c>
      <c r="P93" s="92">
        <f t="shared" si="35"/>
        <v>201331820.42424241</v>
      </c>
    </row>
  </sheetData>
  <mergeCells count="43">
    <mergeCell ref="A81:A90"/>
    <mergeCell ref="B81:B90"/>
    <mergeCell ref="C81:C90"/>
    <mergeCell ref="Q81:Q90"/>
    <mergeCell ref="A54:A61"/>
    <mergeCell ref="B54:B61"/>
    <mergeCell ref="C54:C61"/>
    <mergeCell ref="Q54:Q61"/>
    <mergeCell ref="A62:A80"/>
    <mergeCell ref="B62:B80"/>
    <mergeCell ref="C62:C80"/>
    <mergeCell ref="Q62:Q80"/>
    <mergeCell ref="Q46:Q53"/>
    <mergeCell ref="C46:C53"/>
    <mergeCell ref="A46:A53"/>
    <mergeCell ref="B46:B53"/>
    <mergeCell ref="A27:A34"/>
    <mergeCell ref="B27:B34"/>
    <mergeCell ref="C27:C34"/>
    <mergeCell ref="Q27:Q34"/>
    <mergeCell ref="C35:C45"/>
    <mergeCell ref="Q35:Q45"/>
    <mergeCell ref="A35:A45"/>
    <mergeCell ref="B35:B45"/>
    <mergeCell ref="C20:C26"/>
    <mergeCell ref="Q20:Q26"/>
    <mergeCell ref="A23:A26"/>
    <mergeCell ref="B23:B26"/>
    <mergeCell ref="B20:B22"/>
    <mergeCell ref="A20:A22"/>
    <mergeCell ref="A9:A16"/>
    <mergeCell ref="B9:B16"/>
    <mergeCell ref="C9:C16"/>
    <mergeCell ref="Q9:Q16"/>
    <mergeCell ref="A17:A19"/>
    <mergeCell ref="B17:B19"/>
    <mergeCell ref="C17:C19"/>
    <mergeCell ref="Q17:Q19"/>
    <mergeCell ref="F1:P1"/>
    <mergeCell ref="A3:A8"/>
    <mergeCell ref="B3:B8"/>
    <mergeCell ref="C3:C8"/>
    <mergeCell ref="Q3:Q8"/>
  </mergeCells>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F44A6-4BA1-45CD-A128-E83814513AEA}">
  <sheetPr>
    <tabColor rgb="FF00B050"/>
  </sheetPr>
  <dimension ref="A1:H32"/>
  <sheetViews>
    <sheetView workbookViewId="0">
      <pane ySplit="1" topLeftCell="A21" activePane="bottomLeft" state="frozen"/>
      <selection pane="bottomLeft" activeCell="B27" sqref="B27"/>
    </sheetView>
  </sheetViews>
  <sheetFormatPr defaultColWidth="8.88671875" defaultRowHeight="13.8" x14ac:dyDescent="0.3"/>
  <cols>
    <col min="1" max="1" width="24.33203125" style="1" customWidth="1"/>
    <col min="2" max="2" width="34.44140625" style="5" customWidth="1"/>
    <col min="3" max="3" width="14.44140625" style="6" customWidth="1"/>
    <col min="4" max="4" width="34.6640625" style="5" customWidth="1"/>
    <col min="5" max="5" width="40.88671875" style="5" customWidth="1"/>
    <col min="6" max="6" width="34.6640625" style="5" customWidth="1"/>
    <col min="7" max="7" width="27.44140625" style="1" customWidth="1"/>
    <col min="8" max="8" width="25.44140625" style="1" customWidth="1"/>
    <col min="9" max="9" width="30.21875" style="1" customWidth="1"/>
    <col min="10" max="10" width="18.6640625" style="1" customWidth="1"/>
    <col min="11" max="11" width="31.5546875" style="1" customWidth="1"/>
    <col min="12" max="16384" width="8.88671875" style="1"/>
  </cols>
  <sheetData>
    <row r="1" spans="1:8" x14ac:dyDescent="0.3">
      <c r="A1" s="2" t="s">
        <v>0</v>
      </c>
      <c r="B1" s="4" t="s">
        <v>1</v>
      </c>
      <c r="C1" s="8" t="s">
        <v>2</v>
      </c>
      <c r="D1" s="4" t="s">
        <v>3</v>
      </c>
      <c r="E1" s="4" t="s">
        <v>130</v>
      </c>
      <c r="F1" s="4" t="s">
        <v>141</v>
      </c>
    </row>
    <row r="2" spans="1:8" ht="193.2" x14ac:dyDescent="0.3">
      <c r="A2" s="11" t="s">
        <v>15</v>
      </c>
      <c r="B2" s="3" t="s">
        <v>74</v>
      </c>
      <c r="C2" s="7">
        <v>297800</v>
      </c>
      <c r="D2" s="3" t="s">
        <v>129</v>
      </c>
      <c r="E2" s="10" t="s">
        <v>131</v>
      </c>
      <c r="F2" s="45" t="s">
        <v>142</v>
      </c>
      <c r="G2" s="6"/>
    </row>
    <row r="3" spans="1:8" ht="179.4" x14ac:dyDescent="0.3">
      <c r="A3" s="11" t="s">
        <v>4</v>
      </c>
      <c r="B3" s="3" t="s">
        <v>56</v>
      </c>
      <c r="C3" s="7">
        <v>210400</v>
      </c>
      <c r="D3" s="3" t="s">
        <v>78</v>
      </c>
      <c r="E3" s="44" t="s">
        <v>132</v>
      </c>
      <c r="F3" s="36" t="s">
        <v>143</v>
      </c>
      <c r="G3" s="6" t="s">
        <v>148</v>
      </c>
      <c r="H3" s="13"/>
    </row>
    <row r="4" spans="1:8" ht="82.8" x14ac:dyDescent="0.3">
      <c r="A4" s="16" t="s">
        <v>20</v>
      </c>
      <c r="B4" s="3" t="s">
        <v>21</v>
      </c>
      <c r="C4" s="7">
        <v>207200</v>
      </c>
      <c r="D4" s="26" t="s">
        <v>41</v>
      </c>
      <c r="E4" s="10" t="s">
        <v>133</v>
      </c>
      <c r="F4" s="36" t="s">
        <v>144</v>
      </c>
      <c r="G4" s="6"/>
    </row>
    <row r="5" spans="1:8" ht="110.4" x14ac:dyDescent="0.3">
      <c r="A5" s="11" t="s">
        <v>4</v>
      </c>
      <c r="B5" s="3" t="s">
        <v>5</v>
      </c>
      <c r="C5" s="7">
        <v>189900</v>
      </c>
      <c r="D5" s="3" t="s">
        <v>64</v>
      </c>
      <c r="E5" s="10" t="s">
        <v>134</v>
      </c>
      <c r="F5" s="36" t="s">
        <v>145</v>
      </c>
      <c r="G5" s="6"/>
    </row>
    <row r="6" spans="1:8" ht="124.2" x14ac:dyDescent="0.3">
      <c r="A6" s="16" t="s">
        <v>18</v>
      </c>
      <c r="B6" s="3" t="s">
        <v>19</v>
      </c>
      <c r="C6" s="7">
        <v>159500</v>
      </c>
      <c r="D6" s="3" t="s">
        <v>63</v>
      </c>
      <c r="E6" s="10" t="s">
        <v>146</v>
      </c>
      <c r="F6" s="36" t="s">
        <v>147</v>
      </c>
      <c r="G6" s="6"/>
    </row>
    <row r="7" spans="1:8" ht="138" x14ac:dyDescent="0.3">
      <c r="A7" s="11" t="s">
        <v>31</v>
      </c>
      <c r="B7" s="3" t="s">
        <v>32</v>
      </c>
      <c r="C7" s="7">
        <v>135100</v>
      </c>
      <c r="D7" s="3" t="s">
        <v>33</v>
      </c>
      <c r="E7" s="10" t="s">
        <v>135</v>
      </c>
      <c r="F7" s="36"/>
      <c r="G7" s="6"/>
    </row>
    <row r="8" spans="1:8" ht="124.2" x14ac:dyDescent="0.3">
      <c r="A8" s="11" t="s">
        <v>4</v>
      </c>
      <c r="B8" s="3" t="s">
        <v>6</v>
      </c>
      <c r="C8" s="7">
        <v>125150</v>
      </c>
      <c r="D8" s="3" t="s">
        <v>66</v>
      </c>
      <c r="E8" s="10" t="s">
        <v>136</v>
      </c>
      <c r="F8" s="36"/>
      <c r="G8" s="6"/>
    </row>
    <row r="9" spans="1:8" ht="41.4" x14ac:dyDescent="0.3">
      <c r="A9" s="11" t="s">
        <v>22</v>
      </c>
      <c r="B9" s="3" t="s">
        <v>23</v>
      </c>
      <c r="C9" s="7">
        <v>124600</v>
      </c>
      <c r="D9" s="3"/>
      <c r="E9" s="10" t="s">
        <v>137</v>
      </c>
      <c r="F9" s="36"/>
      <c r="G9" s="6"/>
    </row>
    <row r="10" spans="1:8" ht="96.6" x14ac:dyDescent="0.3">
      <c r="A10" s="11" t="s">
        <v>4</v>
      </c>
      <c r="B10" s="3" t="s">
        <v>7</v>
      </c>
      <c r="C10" s="7">
        <v>103230</v>
      </c>
      <c r="D10" s="3" t="s">
        <v>71</v>
      </c>
      <c r="E10" s="10" t="s">
        <v>138</v>
      </c>
      <c r="F10" s="36"/>
      <c r="G10" s="6"/>
    </row>
    <row r="11" spans="1:8" ht="69" x14ac:dyDescent="0.3">
      <c r="A11" s="11" t="s">
        <v>4</v>
      </c>
      <c r="B11" s="3" t="s">
        <v>16</v>
      </c>
      <c r="C11" s="7">
        <v>99000</v>
      </c>
      <c r="D11" s="3" t="s">
        <v>17</v>
      </c>
      <c r="E11" s="10" t="s">
        <v>139</v>
      </c>
      <c r="F11" s="36"/>
      <c r="G11" s="6"/>
    </row>
    <row r="12" spans="1:8" ht="151.80000000000001" x14ac:dyDescent="0.3">
      <c r="A12" s="12" t="s">
        <v>22</v>
      </c>
      <c r="B12" s="3" t="s">
        <v>43</v>
      </c>
      <c r="C12" s="7">
        <v>97900</v>
      </c>
      <c r="D12" s="3" t="s">
        <v>77</v>
      </c>
      <c r="E12" s="10" t="s">
        <v>140</v>
      </c>
      <c r="F12" s="36"/>
      <c r="G12" s="6"/>
    </row>
    <row r="13" spans="1:8" ht="151.80000000000001" x14ac:dyDescent="0.3">
      <c r="A13" s="12" t="s">
        <v>22</v>
      </c>
      <c r="B13" s="3" t="s">
        <v>24</v>
      </c>
      <c r="C13" s="7">
        <v>92800</v>
      </c>
      <c r="D13" s="3" t="s">
        <v>72</v>
      </c>
      <c r="E13" s="10" t="s">
        <v>128</v>
      </c>
      <c r="F13" s="36"/>
      <c r="G13" s="6"/>
    </row>
    <row r="14" spans="1:8" ht="41.4" x14ac:dyDescent="0.3">
      <c r="A14" s="12" t="s">
        <v>22</v>
      </c>
      <c r="B14" s="3" t="s">
        <v>25</v>
      </c>
      <c r="C14" s="7">
        <v>85000</v>
      </c>
      <c r="D14" s="3"/>
      <c r="E14" s="3"/>
      <c r="F14" s="36"/>
      <c r="G14" s="6"/>
    </row>
    <row r="15" spans="1:8" ht="41.4" x14ac:dyDescent="0.3">
      <c r="A15" s="12" t="s">
        <v>22</v>
      </c>
      <c r="B15" s="3" t="s">
        <v>26</v>
      </c>
      <c r="C15" s="7">
        <v>65000</v>
      </c>
      <c r="D15" s="3"/>
      <c r="E15" s="3"/>
      <c r="F15" s="3"/>
    </row>
    <row r="16" spans="1:8" ht="27.6" x14ac:dyDescent="0.3">
      <c r="A16" s="12" t="s">
        <v>4</v>
      </c>
      <c r="B16" s="3" t="s">
        <v>8</v>
      </c>
      <c r="C16" s="7">
        <v>64300</v>
      </c>
      <c r="D16" s="3"/>
      <c r="E16" s="3"/>
      <c r="F16" s="3"/>
    </row>
    <row r="17" spans="1:6" x14ac:dyDescent="0.3">
      <c r="A17" s="12" t="s">
        <v>4</v>
      </c>
      <c r="B17" s="3" t="s">
        <v>9</v>
      </c>
      <c r="C17" s="7">
        <v>59200</v>
      </c>
      <c r="D17" s="3"/>
      <c r="E17" s="3"/>
      <c r="F17" s="3"/>
    </row>
    <row r="18" spans="1:6" ht="27.6" x14ac:dyDescent="0.3">
      <c r="A18" s="12" t="s">
        <v>4</v>
      </c>
      <c r="B18" s="3" t="s">
        <v>10</v>
      </c>
      <c r="C18" s="7">
        <v>56550</v>
      </c>
      <c r="D18" s="3"/>
      <c r="E18" s="3"/>
      <c r="F18" s="3"/>
    </row>
    <row r="19" spans="1:6" ht="27.6" x14ac:dyDescent="0.3">
      <c r="A19" s="12" t="s">
        <v>31</v>
      </c>
      <c r="B19" s="3" t="s">
        <v>34</v>
      </c>
      <c r="C19" s="7">
        <v>52850</v>
      </c>
      <c r="D19" s="3"/>
      <c r="E19" s="3"/>
      <c r="F19" s="3"/>
    </row>
    <row r="20" spans="1:6" ht="41.4" x14ac:dyDescent="0.3">
      <c r="A20" s="12" t="s">
        <v>22</v>
      </c>
      <c r="B20" s="3" t="s">
        <v>27</v>
      </c>
      <c r="C20" s="7">
        <v>45250</v>
      </c>
      <c r="D20" s="3"/>
      <c r="E20" s="3"/>
      <c r="F20" s="3"/>
    </row>
    <row r="21" spans="1:6" ht="27.6" x14ac:dyDescent="0.3">
      <c r="A21" s="12" t="s">
        <v>4</v>
      </c>
      <c r="B21" s="3" t="s">
        <v>11</v>
      </c>
      <c r="C21" s="7">
        <v>40700</v>
      </c>
      <c r="D21" s="3"/>
      <c r="E21" s="3"/>
      <c r="F21" s="3"/>
    </row>
    <row r="22" spans="1:6" ht="27.6" x14ac:dyDescent="0.3">
      <c r="A22" s="12" t="s">
        <v>31</v>
      </c>
      <c r="B22" s="3" t="s">
        <v>35</v>
      </c>
      <c r="C22" s="7">
        <v>34050</v>
      </c>
      <c r="D22" s="3"/>
      <c r="E22" s="3"/>
      <c r="F22" s="3"/>
    </row>
    <row r="23" spans="1:6" ht="27.6" x14ac:dyDescent="0.3">
      <c r="A23" s="12" t="s">
        <v>4</v>
      </c>
      <c r="B23" s="3" t="s">
        <v>12</v>
      </c>
      <c r="C23" s="7">
        <v>25200</v>
      </c>
      <c r="D23" s="3"/>
      <c r="E23" s="3"/>
      <c r="F23" s="3"/>
    </row>
    <row r="24" spans="1:6" ht="41.4" x14ac:dyDescent="0.3">
      <c r="A24" s="12" t="s">
        <v>22</v>
      </c>
      <c r="B24" s="3" t="s">
        <v>28</v>
      </c>
      <c r="C24" s="7">
        <v>21050</v>
      </c>
      <c r="D24" s="3"/>
      <c r="E24" s="3"/>
      <c r="F24" s="3"/>
    </row>
    <row r="25" spans="1:6" ht="41.4" x14ac:dyDescent="0.3">
      <c r="A25" s="12" t="s">
        <v>22</v>
      </c>
      <c r="B25" s="3" t="s">
        <v>29</v>
      </c>
      <c r="C25" s="7">
        <v>21050</v>
      </c>
      <c r="D25" s="3"/>
      <c r="E25" s="3"/>
      <c r="F25" s="3"/>
    </row>
    <row r="26" spans="1:6" ht="27.6" x14ac:dyDescent="0.3">
      <c r="A26" s="12" t="s">
        <v>31</v>
      </c>
      <c r="B26" s="3" t="s">
        <v>36</v>
      </c>
      <c r="C26" s="7">
        <v>19020</v>
      </c>
      <c r="D26" s="10" t="s">
        <v>37</v>
      </c>
      <c r="E26" s="3"/>
      <c r="F26" s="3"/>
    </row>
    <row r="27" spans="1:6" x14ac:dyDescent="0.3">
      <c r="A27" s="12" t="s">
        <v>4</v>
      </c>
      <c r="B27" s="3" t="s">
        <v>13</v>
      </c>
      <c r="C27" s="7">
        <v>17900</v>
      </c>
      <c r="D27" s="3"/>
      <c r="E27" s="3"/>
      <c r="F27" s="3"/>
    </row>
    <row r="28" spans="1:6" ht="41.4" x14ac:dyDescent="0.3">
      <c r="A28" s="12" t="s">
        <v>22</v>
      </c>
      <c r="B28" s="3" t="s">
        <v>30</v>
      </c>
      <c r="C28" s="7">
        <v>16500</v>
      </c>
      <c r="D28" s="3"/>
      <c r="E28" s="3"/>
      <c r="F28" s="3"/>
    </row>
    <row r="29" spans="1:6" ht="27.6" x14ac:dyDescent="0.3">
      <c r="A29" s="12" t="s">
        <v>4</v>
      </c>
      <c r="B29" s="3" t="s">
        <v>14</v>
      </c>
      <c r="C29" s="7">
        <v>14820</v>
      </c>
      <c r="D29" s="3"/>
      <c r="E29" s="3"/>
      <c r="F29" s="3"/>
    </row>
    <row r="30" spans="1:6" ht="27.6" x14ac:dyDescent="0.3">
      <c r="A30" s="12" t="s">
        <v>31</v>
      </c>
      <c r="B30" s="3" t="s">
        <v>38</v>
      </c>
      <c r="C30" s="7">
        <v>14200</v>
      </c>
      <c r="D30" s="3"/>
      <c r="E30" s="3"/>
      <c r="F30" s="3"/>
    </row>
    <row r="31" spans="1:6" ht="27.6" x14ac:dyDescent="0.3">
      <c r="A31" s="12" t="s">
        <v>31</v>
      </c>
      <c r="B31" s="3" t="s">
        <v>39</v>
      </c>
      <c r="C31" s="7">
        <v>12750</v>
      </c>
      <c r="D31" s="3"/>
      <c r="E31" s="3"/>
      <c r="F31" s="3"/>
    </row>
    <row r="32" spans="1:6" x14ac:dyDescent="0.3">
      <c r="A32" s="14" t="s">
        <v>40</v>
      </c>
      <c r="B32" s="15"/>
      <c r="C32" s="9">
        <f>SUM(C2:C31)</f>
        <v>2507970</v>
      </c>
      <c r="D32" s="4"/>
      <c r="E32" s="4"/>
      <c r="F32" s="4"/>
    </row>
  </sheetData>
  <autoFilter ref="A1:F32" xr:uid="{D9159D7A-C57B-4D1E-9EA2-A1ED358AB1F9}"/>
  <sortState ref="A2:F31">
    <sortCondition descending="1" ref="C2:C31"/>
  </sortState>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D7341-639B-46BD-9F65-56AADABB04FC}">
  <sheetPr>
    <tabColor rgb="FF00B050"/>
  </sheetPr>
  <dimension ref="A1:I19"/>
  <sheetViews>
    <sheetView tabSelected="1" zoomScale="120" zoomScaleNormal="120" workbookViewId="0">
      <pane xSplit="2" ySplit="1" topLeftCell="C10" activePane="bottomRight" state="frozen"/>
      <selection pane="topRight" activeCell="C1" sqref="C1"/>
      <selection pane="bottomLeft" activeCell="A2" sqref="A2"/>
      <selection pane="bottomRight" activeCell="C13" sqref="B13:C13"/>
    </sheetView>
  </sheetViews>
  <sheetFormatPr defaultRowHeight="14.4" x14ac:dyDescent="0.3"/>
  <cols>
    <col min="1" max="1" width="18.77734375" bestFit="1" customWidth="1"/>
    <col min="2" max="2" width="34.44140625" customWidth="1"/>
    <col min="3" max="3" width="29.5546875" customWidth="1"/>
    <col min="4" max="4" width="7.77734375" customWidth="1"/>
    <col min="5" max="5" width="22" style="32" customWidth="1"/>
    <col min="6" max="8" width="12" customWidth="1"/>
    <col min="9" max="9" width="35.88671875" style="32" customWidth="1"/>
  </cols>
  <sheetData>
    <row r="1" spans="1:9" ht="31.2" x14ac:dyDescent="0.3">
      <c r="A1" s="37" t="s">
        <v>51</v>
      </c>
      <c r="B1" s="37" t="s">
        <v>0</v>
      </c>
      <c r="C1" s="37" t="s">
        <v>45</v>
      </c>
      <c r="D1" s="37" t="s">
        <v>60</v>
      </c>
      <c r="E1" s="38" t="s">
        <v>46</v>
      </c>
      <c r="F1" s="38" t="s">
        <v>48</v>
      </c>
      <c r="G1" s="38" t="s">
        <v>49</v>
      </c>
      <c r="H1" s="38" t="s">
        <v>113</v>
      </c>
      <c r="I1" s="38" t="s">
        <v>217</v>
      </c>
    </row>
    <row r="2" spans="1:9" ht="43.2" x14ac:dyDescent="0.3">
      <c r="A2" s="115" t="s">
        <v>52</v>
      </c>
      <c r="B2" s="112" t="s">
        <v>44</v>
      </c>
      <c r="C2" s="21" t="s">
        <v>55</v>
      </c>
      <c r="D2" s="28" t="s">
        <v>59</v>
      </c>
      <c r="E2" s="30" t="s">
        <v>122</v>
      </c>
      <c r="F2" s="33" t="s">
        <v>116</v>
      </c>
      <c r="G2" s="33" t="s">
        <v>116</v>
      </c>
      <c r="H2" s="33"/>
      <c r="I2" s="122" t="s">
        <v>219</v>
      </c>
    </row>
    <row r="3" spans="1:9" ht="72" x14ac:dyDescent="0.3">
      <c r="A3" s="116"/>
      <c r="B3" s="113"/>
      <c r="C3" s="21" t="s">
        <v>126</v>
      </c>
      <c r="D3" s="28" t="s">
        <v>59</v>
      </c>
      <c r="E3" s="30" t="s">
        <v>127</v>
      </c>
      <c r="F3" s="33" t="s">
        <v>116</v>
      </c>
      <c r="G3" s="33" t="s">
        <v>116</v>
      </c>
      <c r="H3" s="33"/>
      <c r="I3" s="122" t="s">
        <v>218</v>
      </c>
    </row>
    <row r="4" spans="1:9" ht="43.2" x14ac:dyDescent="0.3">
      <c r="A4" s="116"/>
      <c r="B4" s="114"/>
      <c r="C4" s="21" t="s">
        <v>70</v>
      </c>
      <c r="D4" s="28" t="s">
        <v>59</v>
      </c>
      <c r="E4" s="30" t="s">
        <v>121</v>
      </c>
      <c r="F4" s="33" t="s">
        <v>116</v>
      </c>
      <c r="G4" s="33" t="s">
        <v>116</v>
      </c>
      <c r="H4" s="33"/>
    </row>
    <row r="5" spans="1:9" x14ac:dyDescent="0.3">
      <c r="A5" s="116"/>
      <c r="B5" s="39" t="s">
        <v>124</v>
      </c>
      <c r="C5" s="40" t="s">
        <v>125</v>
      </c>
      <c r="D5" s="41"/>
      <c r="E5" s="42"/>
      <c r="F5" s="43"/>
      <c r="G5" s="43"/>
      <c r="H5" s="33"/>
    </row>
    <row r="6" spans="1:9" x14ac:dyDescent="0.3">
      <c r="A6" s="117"/>
      <c r="B6" s="19" t="s">
        <v>53</v>
      </c>
      <c r="C6" s="19" t="s">
        <v>58</v>
      </c>
      <c r="D6" s="29"/>
      <c r="E6" s="30"/>
      <c r="F6" s="33"/>
      <c r="G6" s="33"/>
      <c r="H6" s="33"/>
    </row>
    <row r="7" spans="1:9" ht="28.8" x14ac:dyDescent="0.3">
      <c r="A7" s="111" t="s">
        <v>47</v>
      </c>
      <c r="B7" s="21" t="s">
        <v>65</v>
      </c>
      <c r="C7" s="21" t="s">
        <v>69</v>
      </c>
      <c r="D7" s="28" t="s">
        <v>59</v>
      </c>
      <c r="E7" s="30" t="s">
        <v>123</v>
      </c>
      <c r="F7" s="34">
        <v>113</v>
      </c>
      <c r="G7" s="34">
        <v>184</v>
      </c>
      <c r="H7" s="33" t="s">
        <v>115</v>
      </c>
    </row>
    <row r="8" spans="1:9" ht="28.8" x14ac:dyDescent="0.3">
      <c r="A8" s="111"/>
      <c r="B8" s="21" t="s">
        <v>57</v>
      </c>
      <c r="C8" s="21" t="s">
        <v>61</v>
      </c>
      <c r="D8" s="28" t="s">
        <v>59</v>
      </c>
      <c r="E8" s="30" t="s">
        <v>118</v>
      </c>
      <c r="F8" s="34">
        <v>200</v>
      </c>
      <c r="G8" s="34">
        <v>406</v>
      </c>
      <c r="H8" s="34" t="s">
        <v>115</v>
      </c>
    </row>
    <row r="9" spans="1:9" ht="43.2" x14ac:dyDescent="0.3">
      <c r="A9" s="111"/>
      <c r="B9" s="21" t="s">
        <v>62</v>
      </c>
      <c r="C9" s="21" t="s">
        <v>61</v>
      </c>
      <c r="D9" s="28" t="s">
        <v>59</v>
      </c>
      <c r="E9" s="30" t="s">
        <v>117</v>
      </c>
      <c r="F9" s="35">
        <v>54000</v>
      </c>
      <c r="G9" s="35">
        <v>116000</v>
      </c>
      <c r="H9" s="35" t="s">
        <v>114</v>
      </c>
    </row>
    <row r="10" spans="1:9" ht="43.2" x14ac:dyDescent="0.3">
      <c r="A10" s="111"/>
      <c r="B10" s="19" t="s">
        <v>68</v>
      </c>
      <c r="C10" s="19"/>
      <c r="D10" s="29"/>
      <c r="E10" s="30" t="s">
        <v>119</v>
      </c>
      <c r="F10" s="35">
        <v>2150</v>
      </c>
      <c r="G10" s="35">
        <v>3100</v>
      </c>
      <c r="H10" s="35" t="s">
        <v>114</v>
      </c>
    </row>
    <row r="11" spans="1:9" ht="28.8" x14ac:dyDescent="0.3">
      <c r="A11" s="111"/>
      <c r="B11" s="21" t="s">
        <v>67</v>
      </c>
      <c r="C11" s="21" t="s">
        <v>69</v>
      </c>
      <c r="D11" s="28" t="s">
        <v>59</v>
      </c>
      <c r="E11" s="30" t="s">
        <v>123</v>
      </c>
      <c r="F11" s="34">
        <v>835</v>
      </c>
      <c r="G11" s="34">
        <v>3136</v>
      </c>
      <c r="H11" s="33" t="s">
        <v>115</v>
      </c>
    </row>
    <row r="12" spans="1:9" x14ac:dyDescent="0.3">
      <c r="A12" s="111"/>
      <c r="B12" s="20" t="s">
        <v>76</v>
      </c>
      <c r="D12" s="25"/>
      <c r="E12" s="30"/>
      <c r="F12" s="33"/>
      <c r="G12" s="33"/>
      <c r="H12" s="33"/>
    </row>
    <row r="13" spans="1:9" x14ac:dyDescent="0.3">
      <c r="A13" s="118" t="s">
        <v>50</v>
      </c>
      <c r="B13" s="19" t="s">
        <v>54</v>
      </c>
      <c r="C13" s="19" t="s">
        <v>73</v>
      </c>
      <c r="D13" s="29"/>
      <c r="E13" s="30"/>
      <c r="F13" s="33"/>
      <c r="G13" s="33"/>
      <c r="H13" s="33"/>
    </row>
    <row r="14" spans="1:9" ht="43.2" x14ac:dyDescent="0.3">
      <c r="A14" s="119"/>
      <c r="B14" s="21" t="s">
        <v>111</v>
      </c>
      <c r="C14" s="21" t="s">
        <v>112</v>
      </c>
      <c r="D14" s="28" t="s">
        <v>59</v>
      </c>
      <c r="E14" s="30" t="s">
        <v>120</v>
      </c>
      <c r="F14" s="33" t="s">
        <v>116</v>
      </c>
      <c r="G14" s="33" t="s">
        <v>116</v>
      </c>
      <c r="H14" s="33"/>
    </row>
    <row r="15" spans="1:9" x14ac:dyDescent="0.3">
      <c r="A15" s="119"/>
      <c r="B15" s="19" t="s">
        <v>75</v>
      </c>
      <c r="C15" s="19"/>
      <c r="D15" s="29"/>
      <c r="E15" s="30"/>
      <c r="F15" s="33"/>
      <c r="G15" s="33"/>
      <c r="H15" s="33"/>
    </row>
    <row r="16" spans="1:9" x14ac:dyDescent="0.3">
      <c r="A16" s="120"/>
      <c r="B16" s="19" t="s">
        <v>103</v>
      </c>
      <c r="C16" s="19"/>
      <c r="D16" s="29"/>
      <c r="E16" s="30"/>
      <c r="F16" s="33"/>
      <c r="G16" s="33"/>
      <c r="H16" s="33"/>
    </row>
    <row r="17" spans="2:7" x14ac:dyDescent="0.3">
      <c r="B17" s="18"/>
      <c r="C17" s="18" t="s">
        <v>220</v>
      </c>
      <c r="D17" s="18"/>
      <c r="E17" s="31"/>
      <c r="F17" s="18"/>
      <c r="G17" s="18"/>
    </row>
    <row r="18" spans="2:7" x14ac:dyDescent="0.3">
      <c r="B18" s="18"/>
      <c r="C18" s="18" t="s">
        <v>221</v>
      </c>
      <c r="D18" s="18"/>
      <c r="E18" s="31"/>
      <c r="F18" s="18"/>
      <c r="G18" s="18"/>
    </row>
    <row r="19" spans="2:7" x14ac:dyDescent="0.3">
      <c r="C19" s="18" t="s">
        <v>222</v>
      </c>
    </row>
  </sheetData>
  <mergeCells count="4">
    <mergeCell ref="A7:A12"/>
    <mergeCell ref="B2:B4"/>
    <mergeCell ref="A2:A6"/>
    <mergeCell ref="A13:A16"/>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B7303-B5E9-489D-A50C-6D33975B54F4}">
  <dimension ref="A1:G14"/>
  <sheetViews>
    <sheetView workbookViewId="0">
      <selection activeCell="B8" sqref="B8"/>
    </sheetView>
  </sheetViews>
  <sheetFormatPr defaultRowHeight="14.4" x14ac:dyDescent="0.3"/>
  <cols>
    <col min="1" max="1" width="25" bestFit="1" customWidth="1"/>
    <col min="2" max="2" width="24.5546875" bestFit="1" customWidth="1"/>
    <col min="3" max="3" width="16.33203125" customWidth="1"/>
    <col min="4" max="4" width="10" customWidth="1"/>
    <col min="5" max="5" width="14" customWidth="1"/>
    <col min="6" max="6" width="13.109375" customWidth="1"/>
    <col min="7" max="7" width="16.5546875" customWidth="1"/>
  </cols>
  <sheetData>
    <row r="1" spans="1:7" ht="69.3" customHeight="1" x14ac:dyDescent="0.3">
      <c r="A1" s="17" t="s">
        <v>51</v>
      </c>
      <c r="B1" s="17" t="s">
        <v>92</v>
      </c>
      <c r="C1" s="17"/>
      <c r="D1" s="17" t="s">
        <v>93</v>
      </c>
      <c r="E1" s="17" t="s">
        <v>48</v>
      </c>
      <c r="F1" s="17" t="s">
        <v>49</v>
      </c>
      <c r="G1" s="17" t="s">
        <v>95</v>
      </c>
    </row>
    <row r="2" spans="1:7" x14ac:dyDescent="0.3">
      <c r="A2" s="121" t="s">
        <v>90</v>
      </c>
      <c r="B2" s="27" t="s">
        <v>99</v>
      </c>
      <c r="C2" s="27"/>
      <c r="D2" s="27"/>
      <c r="E2" s="27"/>
      <c r="F2" s="27"/>
      <c r="G2" s="27"/>
    </row>
    <row r="3" spans="1:7" x14ac:dyDescent="0.3">
      <c r="A3" s="121"/>
      <c r="B3" s="121" t="s">
        <v>100</v>
      </c>
      <c r="C3" s="27" t="s">
        <v>105</v>
      </c>
      <c r="D3" s="27"/>
      <c r="E3" s="27"/>
      <c r="F3" s="27"/>
      <c r="G3" s="27"/>
    </row>
    <row r="4" spans="1:7" x14ac:dyDescent="0.3">
      <c r="A4" s="121"/>
      <c r="B4" s="121"/>
      <c r="C4" s="27" t="s">
        <v>104</v>
      </c>
      <c r="D4" s="27"/>
      <c r="E4" s="27"/>
      <c r="F4" s="27"/>
      <c r="G4" s="27"/>
    </row>
    <row r="5" spans="1:7" x14ac:dyDescent="0.3">
      <c r="A5" s="121"/>
      <c r="B5" s="27" t="s">
        <v>101</v>
      </c>
      <c r="C5" s="27"/>
      <c r="D5" s="27"/>
      <c r="E5" s="27"/>
      <c r="F5" s="27"/>
      <c r="G5" s="27"/>
    </row>
    <row r="6" spans="1:7" x14ac:dyDescent="0.3">
      <c r="A6" s="121"/>
      <c r="B6" s="27" t="s">
        <v>106</v>
      </c>
      <c r="C6" s="27"/>
      <c r="D6" s="27"/>
      <c r="E6" s="27"/>
      <c r="F6" s="27"/>
      <c r="G6" s="27"/>
    </row>
    <row r="7" spans="1:7" x14ac:dyDescent="0.3">
      <c r="A7" s="121"/>
      <c r="B7" s="27" t="s">
        <v>102</v>
      </c>
      <c r="C7" s="27"/>
      <c r="D7" s="27"/>
      <c r="E7" s="27"/>
      <c r="F7" s="27"/>
      <c r="G7" s="27"/>
    </row>
    <row r="8" spans="1:7" x14ac:dyDescent="0.3">
      <c r="A8" s="121" t="s">
        <v>91</v>
      </c>
      <c r="B8" s="27" t="s">
        <v>94</v>
      </c>
      <c r="C8" s="27"/>
      <c r="D8" s="27"/>
      <c r="E8" s="27"/>
      <c r="F8" s="27"/>
      <c r="G8" s="27"/>
    </row>
    <row r="9" spans="1:7" x14ac:dyDescent="0.3">
      <c r="A9" s="121"/>
      <c r="B9" s="27" t="s">
        <v>96</v>
      </c>
      <c r="C9" s="27"/>
      <c r="D9" s="27"/>
      <c r="E9" s="27"/>
      <c r="F9" s="27"/>
      <c r="G9" s="27"/>
    </row>
    <row r="10" spans="1:7" x14ac:dyDescent="0.3">
      <c r="A10" s="121"/>
      <c r="B10" s="27" t="s">
        <v>97</v>
      </c>
      <c r="C10" s="27"/>
      <c r="D10" s="27"/>
      <c r="E10" s="27"/>
      <c r="F10" s="27"/>
      <c r="G10" s="27"/>
    </row>
    <row r="11" spans="1:7" x14ac:dyDescent="0.3">
      <c r="A11" s="121"/>
      <c r="B11" s="27" t="s">
        <v>98</v>
      </c>
      <c r="C11" s="27"/>
      <c r="D11" s="27"/>
      <c r="E11" s="27"/>
      <c r="F11" s="27"/>
      <c r="G11" s="27"/>
    </row>
    <row r="12" spans="1:7" x14ac:dyDescent="0.3">
      <c r="A12" s="121" t="s">
        <v>53</v>
      </c>
      <c r="B12" s="27" t="s">
        <v>107</v>
      </c>
      <c r="C12" s="27" t="s">
        <v>108</v>
      </c>
      <c r="D12" s="27"/>
      <c r="E12" s="27"/>
      <c r="F12" s="27"/>
      <c r="G12" s="27"/>
    </row>
    <row r="13" spans="1:7" x14ac:dyDescent="0.3">
      <c r="A13" s="121"/>
      <c r="B13" s="27" t="s">
        <v>109</v>
      </c>
      <c r="C13" s="27" t="s">
        <v>108</v>
      </c>
      <c r="D13" s="27"/>
      <c r="E13" s="27"/>
      <c r="F13" s="27"/>
      <c r="G13" s="27"/>
    </row>
    <row r="14" spans="1:7" x14ac:dyDescent="0.3">
      <c r="A14" s="27" t="s">
        <v>110</v>
      </c>
      <c r="B14" s="27"/>
      <c r="C14" s="27"/>
      <c r="D14" s="27"/>
      <c r="E14" s="27"/>
      <c r="F14" s="27"/>
      <c r="G14" s="27"/>
    </row>
  </sheetData>
  <mergeCells count="4">
    <mergeCell ref="A8:A11"/>
    <mergeCell ref="A2:A7"/>
    <mergeCell ref="B3:B4"/>
    <mergeCell ref="A12:A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94085-E16A-4364-B01F-5E6E32EBDE48}">
  <dimension ref="A1:A12"/>
  <sheetViews>
    <sheetView workbookViewId="0">
      <selection activeCell="A2" sqref="A2:A12"/>
    </sheetView>
  </sheetViews>
  <sheetFormatPr defaultRowHeight="14.4" x14ac:dyDescent="0.3"/>
  <cols>
    <col min="1" max="1" width="38" customWidth="1"/>
  </cols>
  <sheetData>
    <row r="1" spans="1:1" x14ac:dyDescent="0.3">
      <c r="A1" s="22" t="s">
        <v>90</v>
      </c>
    </row>
    <row r="2" spans="1:1" x14ac:dyDescent="0.3">
      <c r="A2" s="23" t="s">
        <v>79</v>
      </c>
    </row>
    <row r="3" spans="1:1" x14ac:dyDescent="0.3">
      <c r="A3" s="23" t="s">
        <v>80</v>
      </c>
    </row>
    <row r="4" spans="1:1" x14ac:dyDescent="0.3">
      <c r="A4" s="23" t="s">
        <v>81</v>
      </c>
    </row>
    <row r="5" spans="1:1" x14ac:dyDescent="0.3">
      <c r="A5" s="23" t="s">
        <v>82</v>
      </c>
    </row>
    <row r="6" spans="1:1" x14ac:dyDescent="0.3">
      <c r="A6" s="23" t="s">
        <v>83</v>
      </c>
    </row>
    <row r="7" spans="1:1" x14ac:dyDescent="0.3">
      <c r="A7" s="23" t="s">
        <v>84</v>
      </c>
    </row>
    <row r="8" spans="1:1" x14ac:dyDescent="0.3">
      <c r="A8" s="23" t="s">
        <v>85</v>
      </c>
    </row>
    <row r="9" spans="1:1" x14ac:dyDescent="0.3">
      <c r="A9" s="24" t="s">
        <v>86</v>
      </c>
    </row>
    <row r="10" spans="1:1" x14ac:dyDescent="0.3">
      <c r="A10" s="23" t="s">
        <v>87</v>
      </c>
    </row>
    <row r="11" spans="1:1" x14ac:dyDescent="0.3">
      <c r="A11" s="23" t="s">
        <v>88</v>
      </c>
    </row>
    <row r="12" spans="1:1" x14ac:dyDescent="0.3">
      <c r="A12" s="23" t="s">
        <v>89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kument" ma:contentTypeID="0x0101009CA8111DA4157847AB3D28A315D6E359" ma:contentTypeVersion="1" ma:contentTypeDescription="Umožňuje vytvoriť nový dokument." ma:contentTypeScope="" ma:versionID="1432a405dbc178c3fef641232c2ddf8a">
  <xsd:schema xmlns:xsd="http://www.w3.org/2001/XMLSchema" xmlns:xs="http://www.w3.org/2001/XMLSchema" xmlns:p="http://schemas.microsoft.com/office/2006/metadata/properties" xmlns:ns1="http://schemas.microsoft.com/sharepoint/v3" xmlns:ns2="af457a4c-de28-4d38-bda9-e56a61b168cd" targetNamespace="http://schemas.microsoft.com/office/2006/metadata/properties" ma:root="true" ma:fieldsID="670cec3c361b9a7476bb5ceca5f219d0" ns1:_="" ns2:_="">
    <xsd:import namespace="http://schemas.microsoft.com/sharepoint/v3"/>
    <xsd:import namespace="af457a4c-de28-4d38-bda9-e56a61b168cd"/>
    <xsd:element name="properties">
      <xsd:complexType>
        <xsd:sequence>
          <xsd:element name="documentManagement">
            <xsd:complexType>
              <xsd:all>
                <xsd:element ref="ns2:_dlc_DocId" minOccurs="0"/>
                <xsd:element ref="ns2:_dlc_DocIdUrl" minOccurs="0"/>
                <xsd:element ref="ns2:_dlc_DocIdPersistId" minOccurs="0"/>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1" nillable="true" ma:displayName="Dátum začatia plánovania" ma:description="Počiatočný dátum plánovania predstavuje stĺpec lokality vytvorený funkciou Publikovanie. Používa sa na stanovenie dátumu a času, kedy sa táto stránka prvý raz zobrazí návštevníkom lokality." ma:internalName="PublishingStartDate">
      <xsd:simpleType>
        <xsd:restriction base="dms:Unknown"/>
      </xsd:simpleType>
    </xsd:element>
    <xsd:element name="PublishingExpirationDate" ma:index="12" nillable="true" ma:displayName="Dátum ukončenia plánovania" ma:description="Dátum skončenia plánovania predstavuje stĺpec lokality vytvorený funkciou Publikovanie. Používa sa na zadanie dátumu a času, po uplynutí ktorých sa táto stránka nebude viac zobrazovať návštevníkom lokality."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f457a4c-de28-4d38-bda9-e56a61b168cd"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af457a4c-de28-4d38-bda9-e56a61b168cd">CTYWSUCD3UHA-699772915-167</_dlc_DocId>
    <_dlc_DocIdUrl xmlns="af457a4c-de28-4d38-bda9-e56a61b168cd">
      <Url>https://sp.vicepremier.gov.sk/lepsie-data/_layouts/15/DocIdRedir.aspx?ID=CTYWSUCD3UHA-699772915-167</Url>
      <Description>CTYWSUCD3UHA-699772915-167</Description>
    </_dlc_DocIdUrl>
  </documentManagement>
</p:properties>
</file>

<file path=customXml/itemProps1.xml><?xml version="1.0" encoding="utf-8"?>
<ds:datastoreItem xmlns:ds="http://schemas.openxmlformats.org/officeDocument/2006/customXml" ds:itemID="{296AC851-BB66-47E1-BBF3-6D6728B946DB}"/>
</file>

<file path=customXml/itemProps2.xml><?xml version="1.0" encoding="utf-8"?>
<ds:datastoreItem xmlns:ds="http://schemas.openxmlformats.org/officeDocument/2006/customXml" ds:itemID="{918B2CAD-753B-4966-B5C3-13013D41C8B4}"/>
</file>

<file path=customXml/itemProps3.xml><?xml version="1.0" encoding="utf-8"?>
<ds:datastoreItem xmlns:ds="http://schemas.openxmlformats.org/officeDocument/2006/customXml" ds:itemID="{4F4F8E28-9877-4726-BBCC-A8AD85CAC7A3}"/>
</file>

<file path=customXml/itemProps4.xml><?xml version="1.0" encoding="utf-8"?>
<ds:datastoreItem xmlns:ds="http://schemas.openxmlformats.org/officeDocument/2006/customXml" ds:itemID="{0A839AD9-5118-412D-A15D-0EB096B5811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BENEFITY_Projektu</vt:lpstr>
      <vt:lpstr>Prinosy_OPEN DATA 2.0</vt:lpstr>
      <vt:lpstr>Hodnota_OPEN DATA</vt:lpstr>
      <vt:lpstr>Sektor</vt:lpstr>
      <vt:lpstr>Prehľad sektorov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Peter</dc:creator>
  <cp:keywords/>
  <dc:description/>
  <cp:lastModifiedBy>Peter</cp:lastModifiedBy>
  <cp:revision/>
  <dcterms:created xsi:type="dcterms:W3CDTF">2018-05-29T11:35:25Z</dcterms:created>
  <dcterms:modified xsi:type="dcterms:W3CDTF">2018-06-21T13:44:49Z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0x0101009CA8111DA4157847AB3D28A315D6E359</vt:lpwstr>
  </property>
  <property fmtid="{D5CDD505-2E9C-101B-9397-08002B2CF9AE}" pid="3" name="_dlc_DocIdItemGuid">
    <vt:lpwstr>c2dbf073-07ca-42a8-95fa-530b774941d5</vt:lpwstr>
  </property>
</Properties>
</file>